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9635" yWindow="735" windowWidth="18600" windowHeight="16440" activeTab="1"/>
  </bookViews>
  <sheets>
    <sheet name="источники 1" sheetId="2" r:id="rId1"/>
    <sheet name="доходы с учетом изменений" sheetId="1" r:id="rId2"/>
  </sheets>
  <externalReferences>
    <externalReference r:id="rId3"/>
  </externalReferences>
  <definedNames>
    <definedName name="_xlnm.Print_Area" localSheetId="1">'доходы с учетом изменений'!$A$1:$F$99</definedName>
    <definedName name="_xlnm.Print_Area" localSheetId="0">'источники 1'!$A$1:$E$21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2" l="1"/>
  <c r="C19" i="2"/>
  <c r="D19" i="2" l="1"/>
  <c r="E19" i="2"/>
  <c r="D20" i="2" l="1"/>
  <c r="E20" i="2"/>
  <c r="E22" i="1" l="1"/>
  <c r="F22" i="1"/>
  <c r="F10" i="1" s="1"/>
  <c r="D22" i="1"/>
  <c r="E10" i="1"/>
  <c r="D10" i="1"/>
  <c r="D96" i="1" l="1"/>
  <c r="D95" i="1"/>
  <c r="F94" i="1"/>
  <c r="E94" i="1"/>
  <c r="F92" i="1"/>
  <c r="E92" i="1"/>
  <c r="D92" i="1"/>
  <c r="F91" i="1"/>
  <c r="E91" i="1"/>
  <c r="D91" i="1"/>
  <c r="F90" i="1"/>
  <c r="E90" i="1"/>
  <c r="D90" i="1"/>
  <c r="C89" i="1"/>
  <c r="C77" i="1"/>
  <c r="F70" i="1"/>
  <c r="E70" i="1"/>
  <c r="E69" i="1" s="1"/>
  <c r="D70" i="1"/>
  <c r="D69" i="1" s="1"/>
  <c r="C70" i="1"/>
  <c r="C69" i="1" s="1"/>
  <c r="F55" i="1"/>
  <c r="E55" i="1"/>
  <c r="D55" i="1"/>
  <c r="C55" i="1"/>
  <c r="F43" i="1"/>
  <c r="E43" i="1"/>
  <c r="D43" i="1"/>
  <c r="C43" i="1"/>
  <c r="F40" i="1"/>
  <c r="E40" i="1"/>
  <c r="D40" i="1"/>
  <c r="C40" i="1"/>
  <c r="D37" i="1"/>
  <c r="F34" i="1"/>
  <c r="E34" i="1"/>
  <c r="D34" i="1"/>
  <c r="C34" i="1"/>
  <c r="F31" i="1"/>
  <c r="E31" i="1"/>
  <c r="D31" i="1"/>
  <c r="C31" i="1"/>
  <c r="F29" i="1"/>
  <c r="E29" i="1"/>
  <c r="D29" i="1"/>
  <c r="C29" i="1"/>
  <c r="D27" i="1"/>
  <c r="D25" i="1"/>
  <c r="C22" i="1"/>
  <c r="D21" i="1"/>
  <c r="D20" i="1" s="1"/>
  <c r="F20" i="1"/>
  <c r="E20" i="1"/>
  <c r="C20" i="1"/>
  <c r="F15" i="1"/>
  <c r="E15" i="1"/>
  <c r="D15" i="1"/>
  <c r="C15" i="1"/>
  <c r="F13" i="1"/>
  <c r="E13" i="1"/>
  <c r="D13" i="1"/>
  <c r="C13" i="1"/>
  <c r="F11" i="1"/>
  <c r="E11" i="1"/>
  <c r="D11" i="1"/>
  <c r="C11" i="1"/>
  <c r="C10" i="1" s="1"/>
  <c r="E39" i="1" l="1"/>
  <c r="E38" i="1" s="1"/>
  <c r="C39" i="1"/>
  <c r="C38" i="1" s="1"/>
  <c r="C99" i="1" s="1"/>
  <c r="F69" i="1"/>
  <c r="F39" i="1" s="1"/>
  <c r="F38" i="1" s="1"/>
  <c r="F99" i="1" s="1"/>
  <c r="D94" i="1"/>
  <c r="D39" i="1" s="1"/>
  <c r="D38" i="1" s="1"/>
  <c r="D99" i="1" s="1"/>
  <c r="E99" i="1"/>
  <c r="D17" i="2"/>
  <c r="C17" i="2"/>
  <c r="C18" i="2" s="1"/>
  <c r="E15" i="2"/>
  <c r="D15" i="2"/>
  <c r="C15" i="2"/>
  <c r="D13" i="2"/>
  <c r="E13" i="2" s="1"/>
  <c r="D12" i="2"/>
  <c r="C12" i="2"/>
  <c r="E12" i="2" l="1"/>
  <c r="E18" i="2"/>
  <c r="C21" i="2"/>
  <c r="D18" i="2"/>
  <c r="D21" i="2" s="1"/>
  <c r="E21" i="2" l="1"/>
</calcChain>
</file>

<file path=xl/sharedStrings.xml><?xml version="1.0" encoding="utf-8"?>
<sst xmlns="http://schemas.openxmlformats.org/spreadsheetml/2006/main" count="217" uniqueCount="184">
  <si>
    <t>Приложение № 7.1</t>
  </si>
  <si>
    <t>Приложение №2</t>
  </si>
  <si>
    <t>муниципального района</t>
  </si>
  <si>
    <t>Код бюджетной классификации Российской Федерации</t>
  </si>
  <si>
    <t>Наименование</t>
  </si>
  <si>
    <t>Сумма на 2021 год</t>
  </si>
  <si>
    <t>Сумма на 
2025 год</t>
  </si>
  <si>
    <t>Сумма на 
2026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</si>
  <si>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</si>
  <si>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</si>
  <si>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</si>
  <si>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</si>
  <si>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</si>
  <si>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</si>
  <si>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</si>
  <si>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</si>
  <si>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</si>
  <si>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</si>
  <si>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</si>
  <si>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</si>
  <si>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Налог, взимаемый в связи с применением упрощенной системы налогообложения</t>
  </si>
  <si>
    <t>1 05 03000 01 0000 110</t>
  </si>
  <si>
    <t>Единый сельскохозяйственный налог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</si>
  <si>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</si>
  <si>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</si>
  <si>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</si>
  <si>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</si>
  <si>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</si>
  <si>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</si>
  <si>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</si>
  <si>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 НАХОДЯЩЕГОСЯ В ГОСУДАРСТВЕННОЙ И МУНИЦИПАЛЬНОЙ СОБСТВЕННОСТИ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</si>
  <si>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</si>
  <si>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 же средства от 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</si>
  <si>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</si>
  <si>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разграничена, и которые расположеныв границах городских поселений а так же средства от продажи права на заключение договоров аренды указанных участков</t>
  </si>
  <si>
    <t>111 05025 05 0000 120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</si>
  <si>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</si>
  <si>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1 11 05035 05 0000 120</t>
  </si>
  <si>
    <t>Доходы от сдачи в аренду 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автономных учреждений)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</si>
  <si>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</si>
  <si>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</si>
  <si>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</si>
  <si>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</si>
  <si>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</si>
  <si>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</si>
  <si>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 xml:space="preserve">1 13 00000 00 0000 000 </t>
  </si>
  <si>
    <t>ДОХОДЫ ОТ ОКАЗАНИЯ ПЛАТНЫХ УСЛУГ И КОМПЕНСАЦИИ ЗАТРАТ ГОСУДАРСТВА</t>
  </si>
  <si>
    <t>1 13 02065 05 0000 130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</si>
  <si>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</si>
  <si>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</si>
  <si>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</si>
  <si>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</si>
  <si>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</si>
  <si>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1 14 02050 05 0000 410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</si>
  <si>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 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</si>
  <si>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</si>
  <si>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</si>
  <si>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</si>
  <si>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</si>
  <si>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</si>
  <si>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</si>
  <si>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</si>
  <si>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</si>
  <si>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2 02 15000 00 0000 150</t>
  </si>
  <si>
    <t>Дотации от других бюджетов бюджетной системы Российской Федерации</t>
  </si>
  <si>
    <t>2 02 15001 05 0000 150</t>
  </si>
  <si>
    <t>Дотации бюджетам муниципальных районов на выравнивание бюджетной обеспеченности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</si>
  <si>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</si>
  <si>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</si>
  <si>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</si>
  <si>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</si>
  <si>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2 02 25299 05 0000 150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</si>
  <si>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</si>
  <si>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</si>
  <si>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2 02 25519 05 0000 150</t>
  </si>
  <si>
    <t>Субсидии бюджетам субъектов муниципальных образований на 
государственную поддержку отрасли культуры (модернизация библиотек в части комплектования книжных фондов бибилтотек муниципальных образований и государственных общедоступных библиотек)</t>
  </si>
  <si>
    <t>2 02 29999 05 0000 150</t>
  </si>
  <si>
    <t>Прочие субсидии бюджетам муниципальных районов</t>
  </si>
  <si>
    <t>Субсидии бюджетам муниципальных образований Приморского края на капитальный ремонт оздоровительных лагерей, находящихся в собственности муниципальных образований</t>
  </si>
  <si>
    <t>Субсидии бюджетам субъектов муниципальных образований на 
благоустройство территорий, прилегающих к местам туристического показа</t>
  </si>
  <si>
    <t>Субсидии бюджетам субъектов муниципальных образований на 
организацию транспортного обслуживания населения в границах муниципальных образований Приморского края</t>
  </si>
  <si>
    <t>Субсидии бюджетам муниципальных образований Приморского края 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</si>
  <si>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>Субсидии бюджетам муниципальных образований Приморского края на комплектование книжных фондов и обеспечение информационно - техническим оборудованием библиотек</t>
  </si>
  <si>
    <t>Субсидии бюджетам субъектов муниципальных образований на 
обепечение граждан твердым топливом</t>
  </si>
  <si>
    <t xml:space="preserve">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 </t>
  </si>
  <si>
    <t>2 02 30000 00 0000 150</t>
  </si>
  <si>
    <t>Субвенции бюджетам субъектов Российской Федерации и муниципальных образований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</si>
  <si>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</si>
  <si>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</si>
  <si>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Субвенции бюджетам муниципальных районов Приморского края  на осуществление отдельных государственных  полномочий по обеспечению мер социальной поддержки педагогическим работникам муниципальных образовательных организаций </t>
  </si>
  <si>
    <t xml:space="preserve">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 </t>
  </si>
  <si>
    <t xml:space="preserve">Субвенции бюджетам муниципальных районов Приморского края 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 </t>
  </si>
  <si>
    <t>Субвенции бюджетам муниципальных районов Приморского края  на организацию и обеспечение оздоровления и отдыха детей (за исключением организации и обеспечение оздоровления и отдыха детей в каникулярное время)</t>
  </si>
  <si>
    <t xml:space="preserve">Субвенции бюджетам муниципальных районов Приморского края  на осуществление отдельных государственных  полномочий по государственному управлению  охраной труда </t>
  </si>
  <si>
    <t>202 30024 05 0000 150</t>
  </si>
  <si>
    <t xml:space="preserve">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</t>
  </si>
  <si>
    <t>Субвенции  бюджетам муниципальных районов Приморского края на осуществление отдельных государственных полномочий по обеспечению бесплатным питанием детей, обучающихся в муниципальных образовательных организациях Приморского края</t>
  </si>
  <si>
    <t xml:space="preserve">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поселений, входящих в их состав </t>
  </si>
  <si>
    <t>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</si>
  <si>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 общих для человека и животных</t>
  </si>
  <si>
    <r>
      <t>Субвенции бюджетам муниципальных образований Приморского края на обеспечение детей сирот и детей, оставшихся без попечения родителей, лиц из числа детей - сирот и детей, оставшихся без попечения родителей, жилыми помещениями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за счет краевого бюджета</t>
    </r>
  </si>
  <si>
    <t>Социальная поддержка детей, оставшихся без попечения родителей, и лиц, принявших на воспитание в семью детей, оставшихся без попечения родителей</t>
  </si>
  <si>
    <t xml:space="preserve">Субвенции бюджетам муниципальных районов Приморского края  на реализацию 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</si>
  <si>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</si>
  <si>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</si>
  <si>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2 02 35082 05 0000 150</t>
  </si>
  <si>
    <t>Субвенции бюджетам муниципальных образований Приморского края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</si>
  <si>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2 02 35120 05 0000 150</t>
  </si>
  <si>
    <t>Субвенции бюджетам муниципальных районов Приморского края на составление (изменение) списков кандидатов в присяжные заседатели</t>
  </si>
  <si>
    <t>2 02 35304 05 0000 150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</si>
  <si>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</si>
  <si>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2 02 35930 05 0000 150</t>
  </si>
  <si>
    <t>Субвенции бюджетам муниципальных   районов на  государственную регистрацию  актов гражданского состояния</t>
  </si>
  <si>
    <t>2 02 36900 05 0000 150</t>
  </si>
  <si>
    <t>Единая субвенция бюджетам муниципальных районов из бюджета субъекта Российской Федерации</t>
  </si>
  <si>
    <t>Субвенции бюджетам муниципальных районов Приморского края на реализацию отдельных государственных полномочий по созданию административных  комиссий</t>
  </si>
  <si>
    <t>Субвенции бюджетам муниципальных образований Приморского края 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</si>
  <si>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2 02 39999 05 0000 150</t>
  </si>
  <si>
    <t>Прочие субвенции бюджетам муниципальных районов</t>
  </si>
  <si>
    <t>2 02 40000 00 0000 150</t>
  </si>
  <si>
    <t>ИНЫЕ МЕЖБЮДЖЕТНЫЕ ТРАНСФЕРТЫ</t>
  </si>
  <si>
    <t>2  02 40014 05 0000 150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</si>
  <si>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</si>
  <si>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2 02 45179 05 0000 150</t>
  </si>
  <si>
    <t>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</si>
  <si>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2  02 45303 05 0000 150</t>
  </si>
  <si>
    <t xml:space="preserve"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</si>
  <si>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ВСЕГО ДОХОДОВ:</t>
  </si>
  <si>
    <t>Приложение № 1</t>
  </si>
  <si>
    <t>к решению Думы Кировского</t>
  </si>
  <si>
    <t>(тыс. руб.)</t>
  </si>
  <si>
    <t>Сумма на 2025 г.</t>
  </si>
  <si>
    <t>Сумма на 2026 г.</t>
  </si>
  <si>
    <t>01 02 00 00 00 0000 000</t>
  </si>
  <si>
    <t>Кредиты   кредитных организаций в валюте Российской Федерации</t>
  </si>
  <si>
    <t>01 02 00 00 05 0000 710</t>
  </si>
  <si>
    <t>Получение кредитов от кредитных организаций районным бюджетом в валюте Российской Федерации</t>
  </si>
  <si>
    <t>01 02 00 00 05 0000 810</t>
  </si>
  <si>
    <t>Погашение районным бюджетом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</si>
  <si>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</si>
  <si>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</si>
  <si>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01 03 01 00 05 0000 710</t>
  </si>
  <si>
    <t>Получение бюджетных кредитов от других бюджетов бюджетной системы Российской Федерации районным бюджетом в валюте Российской Федерации</t>
  </si>
  <si>
    <t>01 03 01 00 05 0000 810</t>
  </si>
  <si>
    <t>Погашение районным бюджетом бюджетных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</si>
  <si>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</si>
  <si>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</t>
  </si>
  <si>
    <t>01 05 0201 05 0000 510</t>
  </si>
  <si>
    <t>Увеличение прочих остатков денежных средств районного бюджета</t>
  </si>
  <si>
    <t>01 05 0201 05 0000 610</t>
  </si>
  <si>
    <t>Уменьшение прочих остатков денежных средств районного бюджета</t>
  </si>
  <si>
    <t>ИТОГО ИСТОЧНИКОВ</t>
  </si>
  <si>
    <r>
      <t xml:space="preserve">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</t>
    </r>
    <r>
      <rPr>
        <b/>
        <u/>
        <sz val="12"/>
        <rFont val="Times New Roman"/>
        <family val="1"/>
        <charset val="204"/>
      </rPr>
      <t>за счет средств краевого бюджета</t>
    </r>
  </si>
  <si>
    <t>Источники внутреннего финансирования дефицита районного бюджета на 2025-2027 годы</t>
  </si>
  <si>
    <t>Наименование налога  (сбора)</t>
  </si>
  <si>
    <t>Сумма на 2027 г.</t>
  </si>
  <si>
    <t>к решения Думы Кировского</t>
  </si>
  <si>
    <t>Объемы доходов районного бюджета на 2025 год и плановый период 2026 и 2027 годов</t>
  </si>
  <si>
    <t>Сумма на 
2027 год</t>
  </si>
  <si>
    <t>1 05 02000 01 0000 110</t>
  </si>
  <si>
    <t>Единый налог на вмененный доход</t>
  </si>
  <si>
    <t>Субсидии бюджетам муниципальных образований Приморского края на софинансирование расходных обязательств субъектов РФ, свзяанных с реализацией ФЦП "Увековечение памяти погибших при защите Отечества на 2019-2024 годы"</t>
  </si>
  <si>
    <t>Субсидии бюджетам субъектов муниципальных образований на 
государственную поддержку отрасли культуры (поддержка муниципальных учреждений культуры, находящихся на территории сельских поселений)</t>
  </si>
  <si>
    <t>2 02 25332 05 0000 150</t>
  </si>
  <si>
    <t xml:space="preserve">
Субсидии бюджетам муниципальных районов на обеспечение поддержки реализации общественных инициатив, направленных на развитие туристической инфраструктуры</t>
  </si>
  <si>
    <t>2 02 25494 05 0000 150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</si>
  <si>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</si>
  <si>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2 02 25467 05 0000 150</t>
  </si>
  <si>
    <t xml:space="preserve">Субсидии на обеспечение развития и укрепления материально-технической базы муниципальных домов культуры в населенных пунктах с числом жителей до 50 тысяч человек </t>
  </si>
  <si>
    <t>2 02 25599 05 0000 150</t>
  </si>
  <si>
    <t>Субсидии на реализацию мероприятий по подготовке проектов межевания земельных участков и на проведение кадастровых работ</t>
  </si>
  <si>
    <t>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"Развитие туризма" (Благоустройство общественной территории кп Горные ключи Кировского муниципального района Приморского края в целях развития туризма)</t>
  </si>
  <si>
    <t>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«Твой проект»</t>
  </si>
  <si>
    <t>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«Молодежный бюджет»</t>
  </si>
  <si>
    <t>Субсидии бюджетам субъектов муниципальных образований на 
Благоустройство территорий, прилегающих к местам туристского показа</t>
  </si>
  <si>
    <t xml:space="preserve">Субсидии бюджетам муниципальных образований Приморского края на организацию физкультурно-спортивной работы по месту жительства </t>
  </si>
  <si>
    <t>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</si>
  <si>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2 02 49999 05 0000 150</t>
  </si>
  <si>
    <t>1 05 01000 01 0000 110</t>
  </si>
  <si>
    <t>Межбюджетные трансферты бюджетам муниципальных районов на реализацию основных мер государственной пожждержки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</si>
  <si>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</si>
  <si>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1 11 09080 05 0000 120</t>
  </si>
  <si>
    <t xml:space="preserve">от  28.11.2024 №511  </t>
  </si>
  <si>
    <t>от 28.11.2024 №511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</si>
</sst>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#,##0.0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</font>
    <font>
      <b/>
      <sz val="12"/>
      <name val="Arial Cyr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71">
    <xf numFmtId="0" fontId="0" fillId="0" borderId="0" xfId="0"/>
    <xf numFmtId="16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7" fontId="2" fillId="0" borderId="3" xfId="1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7" fontId="1" fillId="0" borderId="3" xfId="0" applyNumberFormat="1" applyFont="1" applyFill="1" applyBorder="1" applyAlignment="1">
      <alignment horizontal="center" vertical="center"/>
    </xf>
    <xf numFmtId="167" fontId="1" fillId="0" borderId="3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7" fontId="4" fillId="0" borderId="3" xfId="1" applyNumberFormat="1" applyFont="1" applyFill="1" applyBorder="1" applyAlignment="1">
      <alignment horizontal="center" vertical="center" wrapText="1"/>
    </xf>
    <xf numFmtId="167" fontId="4" fillId="0" borderId="3" xfId="0" applyNumberFormat="1" applyFont="1" applyFill="1" applyBorder="1" applyAlignment="1">
      <alignment horizontal="center" vertical="center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0" fontId="3" fillId="0" borderId="0" xfId="2" applyFont="1" applyFill="1"/>
    <xf numFmtId="0" fontId="9" fillId="0" borderId="0" xfId="2" applyFont="1" applyFill="1" applyBorder="1" applyAlignment="1">
      <alignment horizontal="left" vertical="justify" wrapText="1"/>
    </xf>
    <xf numFmtId="0" fontId="10" fillId="0" borderId="0" xfId="2" applyFont="1" applyFill="1" applyBorder="1" applyAlignment="1">
      <alignment horizontal="center" vertical="justify" wrapText="1"/>
    </xf>
    <xf numFmtId="0" fontId="1" fillId="0" borderId="0" xfId="2" applyFont="1" applyFill="1" applyBorder="1" applyAlignment="1">
      <alignment horizontal="right" vertical="justify" wrapText="1"/>
    </xf>
    <xf numFmtId="0" fontId="2" fillId="0" borderId="3" xfId="2" applyFont="1" applyFill="1" applyBorder="1" applyAlignment="1">
      <alignment horizontal="left" vertical="center" wrapText="1"/>
    </xf>
    <xf numFmtId="167" fontId="2" fillId="0" borderId="3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left" vertical="center" wrapText="1"/>
    </xf>
    <xf numFmtId="167" fontId="1" fillId="0" borderId="3" xfId="2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left" vertical="center" wrapText="1"/>
    </xf>
    <xf numFmtId="167" fontId="3" fillId="0" borderId="0" xfId="2" applyNumberFormat="1" applyFont="1" applyFill="1"/>
    <xf numFmtId="0" fontId="0" fillId="0" borderId="0" xfId="2" applyFont="1" applyFill="1"/>
    <xf numFmtId="2" fontId="7" fillId="0" borderId="3" xfId="2" applyNumberFormat="1" applyFont="1" applyFill="1" applyBorder="1" applyAlignment="1">
      <alignment horizontal="left" vertical="center" wrapText="1"/>
    </xf>
    <xf numFmtId="166" fontId="3" fillId="0" borderId="0" xfId="2" applyNumberFormat="1" applyFont="1" applyFill="1"/>
    <xf numFmtId="0" fontId="11" fillId="0" borderId="3" xfId="2" applyFont="1" applyFill="1" applyBorder="1" applyAlignment="1">
      <alignment horizontal="left" vertical="center"/>
    </xf>
    <xf numFmtId="0" fontId="1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166" fontId="1" fillId="0" borderId="0" xfId="0" applyNumberFormat="1" applyFont="1" applyFill="1"/>
    <xf numFmtId="0" fontId="1" fillId="0" borderId="0" xfId="0" applyFont="1" applyFill="1" applyAlignment="1">
      <alignment horizontal="left" vertical="justify"/>
    </xf>
    <xf numFmtId="49" fontId="1" fillId="0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right"/>
    </xf>
    <xf numFmtId="167" fontId="6" fillId="0" borderId="3" xfId="1" applyNumberFormat="1" applyFont="1" applyFill="1" applyBorder="1" applyAlignment="1">
      <alignment horizontal="center" vertical="center" wrapText="1"/>
    </xf>
    <xf numFmtId="167" fontId="6" fillId="0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7" fontId="1" fillId="2" borderId="3" xfId="1" applyNumberFormat="1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right"/>
    </xf>
    <xf numFmtId="0" fontId="8" fillId="0" borderId="0" xfId="2" applyFont="1" applyFill="1" applyBorder="1" applyAlignment="1">
      <alignment horizontal="center" vertical="justify" wrapText="1"/>
    </xf>
    <xf numFmtId="0" fontId="2" fillId="0" borderId="3" xfId="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7" fillId="0" borderId="0" xfId="2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7" fillId="0" borderId="0" xfId="3" applyFont="1" applyFill="1" applyAlignment="1">
      <alignment horizontal="right"/>
    </xf>
    <xf numFmtId="0" fontId="8" fillId="0" borderId="0" xfId="2" applyFont="1" applyFill="1" applyBorder="1" applyAlignment="1">
      <alignment horizontal="center" vertical="justify" wrapText="1"/>
    </xf>
    <xf numFmtId="0" fontId="3" fillId="0" borderId="0" xfId="0" applyFont="1" applyFill="1" applyAlignment="1">
      <alignment horizontal="center" vertical="justify" wrapText="1"/>
    </xf>
    <xf numFmtId="0" fontId="2" fillId="0" borderId="3" xfId="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2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</cellXfs>
  <cellStyles count="4">
    <cellStyle name="Денежный 2" xfId="3"/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5;&#1072;%202025%20&#1075;&#1086;&#1076;\&#1055;&#1088;&#1086;&#1077;&#1082;&#1090;%20&#1073;&#1102;&#1076;&#1078;&#1077;&#1090;&#1072;%20&#1085;&#1072;%202025-2027\&#1041;&#1102;&#1076;&#1078;&#1077;&#1090;&#1085;&#1072;&#1103;%20&#1082;&#1086;&#1084;&#1080;&#1089;&#1089;&#1080;&#1103;\&#1091;&#1090;&#1086;&#1095;&#1085;&#1077;&#1085;&#1085;&#1099;&#1077;%20&#1076;&#1086;&#1093;&#1086;&#1076;&#1099;\____%20-%20&#1053;&#1055;&#1040;%20&#1086;&#1090;%20_______2025%20&#1075;.%20&#1076;&#1086;&#1088;&#1072;&#1073;&#1086;&#1090;&#1072;&#1085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  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 refreshError="1"/>
      <sheetData sheetId="1" refreshError="1"/>
      <sheetData sheetId="2">
        <row r="93">
          <cell r="F93">
            <v>1697.4580000000001</v>
          </cell>
          <cell r="G93">
            <v>1755.38</v>
          </cell>
          <cell r="H93">
            <v>1815.6190000000001</v>
          </cell>
        </row>
        <row r="98">
          <cell r="F98">
            <v>1198.6320000000001</v>
          </cell>
          <cell r="G98">
            <v>1256.5540000000001</v>
          </cell>
          <cell r="H98">
            <v>1316.7930000000001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80" zoomScaleSheetLayoutView="80" workbookViewId="0">
      <selection activeCell="I14" sqref="I14"/>
    </sheetView>
  </sheetViews>
  <sheetFormatPr defaultColWidth="8.85546875" defaultRowHeight="12.75" x14ac:dyDescent="0.2"/>
  <cols>
    <col min="1" max="1" width="26.7109375" style="17" customWidth="1"/>
    <col min="2" max="2" width="35.7109375" style="17" customWidth="1"/>
    <col min="3" max="3" width="20.28515625" style="17" customWidth="1"/>
    <col min="4" max="5" width="19.7109375" style="17" customWidth="1"/>
    <col min="6" max="6" width="13.7109375" style="17" bestFit="1" customWidth="1"/>
    <col min="7" max="7" width="12.42578125" style="17" bestFit="1" customWidth="1"/>
    <col min="8" max="8" width="8.85546875" style="17"/>
    <col min="9" max="9" width="9.140625" style="17" bestFit="1" customWidth="1"/>
    <col min="10" max="10" width="11.7109375" style="17" bestFit="1" customWidth="1"/>
    <col min="11" max="16384" width="8.85546875" style="17"/>
  </cols>
  <sheetData>
    <row r="1" spans="1:7" ht="15.75" x14ac:dyDescent="0.25">
      <c r="A1" s="15"/>
      <c r="B1" s="16"/>
      <c r="C1" s="55" t="s">
        <v>128</v>
      </c>
      <c r="D1" s="55"/>
      <c r="E1" s="56"/>
    </row>
    <row r="2" spans="1:7" ht="15.75" x14ac:dyDescent="0.25">
      <c r="A2" s="15"/>
      <c r="B2" s="55" t="s">
        <v>129</v>
      </c>
      <c r="C2" s="55"/>
      <c r="D2" s="55"/>
      <c r="E2" s="56"/>
    </row>
    <row r="3" spans="1:7" ht="15.75" x14ac:dyDescent="0.25">
      <c r="A3" s="15"/>
      <c r="B3" s="57" t="s">
        <v>2</v>
      </c>
      <c r="C3" s="57"/>
      <c r="D3" s="57"/>
      <c r="E3" s="56"/>
    </row>
    <row r="4" spans="1:7" ht="15.75" x14ac:dyDescent="0.25">
      <c r="A4" s="15"/>
      <c r="B4" s="55" t="s">
        <v>182</v>
      </c>
      <c r="C4" s="55"/>
      <c r="D4" s="55"/>
      <c r="E4" s="56"/>
    </row>
    <row r="5" spans="1:7" ht="15.75" x14ac:dyDescent="0.25">
      <c r="A5" s="15"/>
      <c r="B5" s="50"/>
      <c r="C5" s="50"/>
    </row>
    <row r="6" spans="1:7" ht="18.75" customHeight="1" x14ac:dyDescent="0.2">
      <c r="A6" s="58" t="s">
        <v>153</v>
      </c>
      <c r="B6" s="58"/>
      <c r="C6" s="58"/>
      <c r="D6" s="58"/>
      <c r="E6" s="59"/>
    </row>
    <row r="7" spans="1:7" ht="18.75" x14ac:dyDescent="0.2">
      <c r="A7" s="51"/>
      <c r="B7" s="51"/>
      <c r="C7" s="51"/>
    </row>
    <row r="8" spans="1:7" ht="16.5" x14ac:dyDescent="0.2">
      <c r="A8" s="18"/>
      <c r="B8" s="19"/>
      <c r="C8" s="19"/>
      <c r="D8" s="20"/>
      <c r="E8" s="20" t="s">
        <v>130</v>
      </c>
    </row>
    <row r="9" spans="1:7" x14ac:dyDescent="0.2">
      <c r="A9" s="60" t="s">
        <v>3</v>
      </c>
      <c r="B9" s="60" t="s">
        <v>154</v>
      </c>
      <c r="C9" s="60" t="s">
        <v>131</v>
      </c>
      <c r="D9" s="60" t="s">
        <v>132</v>
      </c>
      <c r="E9" s="60" t="s">
        <v>155</v>
      </c>
    </row>
    <row r="10" spans="1:7" x14ac:dyDescent="0.2">
      <c r="A10" s="60"/>
      <c r="B10" s="60"/>
      <c r="C10" s="60"/>
      <c r="D10" s="60"/>
      <c r="E10" s="60"/>
    </row>
    <row r="11" spans="1:7" ht="12.75" customHeight="1" x14ac:dyDescent="0.2">
      <c r="A11" s="60"/>
      <c r="B11" s="60"/>
      <c r="C11" s="60"/>
      <c r="D11" s="60"/>
      <c r="E11" s="60"/>
    </row>
    <row r="12" spans="1:7" ht="47.25" x14ac:dyDescent="0.2">
      <c r="A12" s="52" t="s">
        <v>133</v>
      </c>
      <c r="B12" s="21" t="s">
        <v>134</v>
      </c>
      <c r="C12" s="22">
        <f>C13+C14</f>
        <v>1766.8633500000001</v>
      </c>
      <c r="D12" s="22">
        <f>D13+D14</f>
        <v>1766.8633500000001</v>
      </c>
      <c r="E12" s="22">
        <f>E13+E14</f>
        <v>420.00000999999975</v>
      </c>
    </row>
    <row r="13" spans="1:7" ht="47.25" x14ac:dyDescent="0.2">
      <c r="A13" s="23" t="s">
        <v>135</v>
      </c>
      <c r="B13" s="24" t="s">
        <v>136</v>
      </c>
      <c r="C13" s="25">
        <v>1766.8633500000001</v>
      </c>
      <c r="D13" s="25">
        <f>C13+1766.86335</f>
        <v>3533.7267000000002</v>
      </c>
      <c r="E13" s="25">
        <f>D13+420.00001</f>
        <v>3953.7267099999999</v>
      </c>
    </row>
    <row r="14" spans="1:7" ht="63" x14ac:dyDescent="0.2">
      <c r="A14" s="26" t="s">
        <v>137</v>
      </c>
      <c r="B14" s="27" t="s">
        <v>138</v>
      </c>
      <c r="C14" s="25">
        <v>0</v>
      </c>
      <c r="D14" s="25">
        <v>-1766.8633500000001</v>
      </c>
      <c r="E14" s="25">
        <v>-3533.7267000000002</v>
      </c>
      <c r="G14" s="28"/>
    </row>
    <row r="15" spans="1:7" ht="47.25" x14ac:dyDescent="0.25">
      <c r="A15" s="52" t="s">
        <v>139</v>
      </c>
      <c r="B15" s="21" t="s">
        <v>140</v>
      </c>
      <c r="C15" s="22">
        <f>C16+C17</f>
        <v>-1766.8633500000001</v>
      </c>
      <c r="D15" s="22">
        <f>D16+D17</f>
        <v>-1766.8633500000001</v>
      </c>
      <c r="E15" s="22">
        <f>E16+E17</f>
        <v>-420.00000999999997</v>
      </c>
      <c r="G15" s="29"/>
    </row>
    <row r="16" spans="1:7" ht="78.75" x14ac:dyDescent="0.2">
      <c r="A16" s="26" t="s">
        <v>141</v>
      </c>
      <c r="B16" s="30" t="s">
        <v>142</v>
      </c>
      <c r="C16" s="25">
        <v>0</v>
      </c>
      <c r="D16" s="25">
        <v>0</v>
      </c>
      <c r="E16" s="25">
        <v>0</v>
      </c>
    </row>
    <row r="17" spans="1:10" ht="78.75" x14ac:dyDescent="0.2">
      <c r="A17" s="23" t="s">
        <v>143</v>
      </c>
      <c r="B17" s="24" t="s">
        <v>144</v>
      </c>
      <c r="C17" s="25">
        <f>-(926.86335+840)</f>
        <v>-1766.8633500000001</v>
      </c>
      <c r="D17" s="25">
        <f>-(926.86335+840)</f>
        <v>-1766.8633500000001</v>
      </c>
      <c r="E17" s="25">
        <v>-420.00000999999997</v>
      </c>
      <c r="G17" s="28"/>
    </row>
    <row r="18" spans="1:10" ht="31.5" x14ac:dyDescent="0.2">
      <c r="A18" s="52" t="s">
        <v>145</v>
      </c>
      <c r="B18" s="21" t="s">
        <v>146</v>
      </c>
      <c r="C18" s="22">
        <f>C19+C20</f>
        <v>0</v>
      </c>
      <c r="D18" s="22">
        <f>D19+D20</f>
        <v>0</v>
      </c>
      <c r="E18" s="22">
        <f>E19+E20</f>
        <v>0</v>
      </c>
      <c r="G18" s="28"/>
      <c r="J18" s="28"/>
    </row>
    <row r="19" spans="1:10" ht="47.25" x14ac:dyDescent="0.2">
      <c r="A19" s="23" t="s">
        <v>147</v>
      </c>
      <c r="B19" s="24" t="s">
        <v>148</v>
      </c>
      <c r="C19" s="25">
        <f>'доходы с учетом изменений'!D99-C14-C17</f>
        <v>1047457.72571</v>
      </c>
      <c r="D19" s="25">
        <f>'доходы с учетом изменений'!E99-D14-D17</f>
        <v>1033760.2897400002</v>
      </c>
      <c r="E19" s="25">
        <f>'доходы с учетом изменений'!F99-E14-E17</f>
        <v>1031271.1968600001</v>
      </c>
      <c r="F19" s="28"/>
      <c r="I19" s="31"/>
    </row>
    <row r="20" spans="1:10" ht="47.25" x14ac:dyDescent="0.2">
      <c r="A20" s="23" t="s">
        <v>149</v>
      </c>
      <c r="B20" s="24" t="s">
        <v>150</v>
      </c>
      <c r="C20" s="25">
        <f>-('доходы с учетом изменений'!D99-C14-C17)</f>
        <v>-1047457.72571</v>
      </c>
      <c r="D20" s="25">
        <f>-('доходы с учетом изменений'!E99-D14-D17)</f>
        <v>-1033760.2897400002</v>
      </c>
      <c r="E20" s="25">
        <f>-('доходы с учетом изменений'!F99-E14-E17)</f>
        <v>-1031271.1968600001</v>
      </c>
      <c r="F20" s="28"/>
      <c r="G20" s="28"/>
    </row>
    <row r="21" spans="1:10" ht="15.75" x14ac:dyDescent="0.2">
      <c r="A21" s="52"/>
      <c r="B21" s="32" t="s">
        <v>151</v>
      </c>
      <c r="C21" s="22">
        <f>C12+C15+C18</f>
        <v>0</v>
      </c>
      <c r="D21" s="22">
        <f>D12+D15+D18</f>
        <v>0</v>
      </c>
      <c r="E21" s="22">
        <f>E12+E15+E18</f>
        <v>-2.2737367544323206E-13</v>
      </c>
    </row>
    <row r="22" spans="1:10" x14ac:dyDescent="0.2">
      <c r="C22" s="28"/>
    </row>
    <row r="23" spans="1:10" x14ac:dyDescent="0.2">
      <c r="C23" s="28"/>
      <c r="D23" s="28"/>
    </row>
    <row r="24" spans="1:10" x14ac:dyDescent="0.2">
      <c r="C24" s="28"/>
    </row>
  </sheetData>
  <mergeCells count="10">
    <mergeCell ref="A9:A11"/>
    <mergeCell ref="B9:B11"/>
    <mergeCell ref="C9:C11"/>
    <mergeCell ref="D9:D11"/>
    <mergeCell ref="E9:E11"/>
    <mergeCell ref="C1:E1"/>
    <mergeCell ref="B2:E2"/>
    <mergeCell ref="B3:E3"/>
    <mergeCell ref="B4:E4"/>
    <mergeCell ref="A6:E6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12"/>
  <sheetViews>
    <sheetView tabSelected="1" view="pageBreakPreview" topLeftCell="B1" zoomScale="90" zoomScaleNormal="70" zoomScaleSheetLayoutView="90" workbookViewId="0">
      <selection activeCell="I5" sqref="I5"/>
    </sheetView>
  </sheetViews>
  <sheetFormatPr defaultColWidth="13.28515625" defaultRowHeight="15.75" x14ac:dyDescent="0.25"/>
  <cols>
    <col min="1" max="1" width="25.85546875" style="36" customWidth="1"/>
    <col min="2" max="2" width="87.85546875" style="2" customWidth="1"/>
    <col min="3" max="3" width="16" style="33" hidden="1" customWidth="1"/>
    <col min="4" max="4" width="17.5703125" style="1" customWidth="1"/>
    <col min="5" max="5" width="20.5703125" style="1" customWidth="1"/>
    <col min="6" max="6" width="20" style="2" customWidth="1"/>
    <col min="7" max="231" width="8.85546875" style="33" customWidth="1"/>
    <col min="232" max="232" width="24" style="33" customWidth="1"/>
    <col min="233" max="233" width="9.140625" style="33" customWidth="1"/>
    <col min="234" max="234" width="51.5703125" style="33" customWidth="1"/>
    <col min="235" max="236" width="0" style="33" hidden="1" customWidth="1"/>
    <col min="237" max="237" width="16.7109375" style="33" customWidth="1"/>
    <col min="238" max="238" width="0" style="33" hidden="1" customWidth="1"/>
    <col min="239" max="239" width="16.7109375" style="33" customWidth="1"/>
    <col min="240" max="240" width="0" style="33" hidden="1" customWidth="1"/>
    <col min="241" max="16384" width="13.28515625" style="33"/>
  </cols>
  <sheetData>
    <row r="1" spans="1:6" x14ac:dyDescent="0.25">
      <c r="C1" s="54" t="s">
        <v>0</v>
      </c>
      <c r="D1" s="65" t="s">
        <v>1</v>
      </c>
      <c r="E1" s="65"/>
      <c r="F1" s="65"/>
    </row>
    <row r="2" spans="1:6" x14ac:dyDescent="0.25">
      <c r="C2" s="54"/>
      <c r="D2" s="65" t="s">
        <v>156</v>
      </c>
      <c r="E2" s="65"/>
      <c r="F2" s="65"/>
    </row>
    <row r="3" spans="1:6" x14ac:dyDescent="0.25">
      <c r="C3" s="54"/>
      <c r="D3" s="65" t="s">
        <v>2</v>
      </c>
      <c r="E3" s="65"/>
      <c r="F3" s="65"/>
    </row>
    <row r="4" spans="1:6" ht="13.5" customHeight="1" x14ac:dyDescent="0.25">
      <c r="C4" s="54"/>
      <c r="D4" s="65" t="s">
        <v>183</v>
      </c>
      <c r="E4" s="65"/>
      <c r="F4" s="65"/>
    </row>
    <row r="5" spans="1:6" x14ac:dyDescent="0.25">
      <c r="C5" s="37"/>
    </row>
    <row r="6" spans="1:6" ht="20.25" customHeight="1" x14ac:dyDescent="0.25">
      <c r="A6" s="66" t="s">
        <v>157</v>
      </c>
      <c r="B6" s="66"/>
      <c r="C6" s="66"/>
      <c r="D6" s="66"/>
      <c r="E6" s="66"/>
      <c r="F6" s="66"/>
    </row>
    <row r="7" spans="1:6" ht="15" customHeight="1" x14ac:dyDescent="0.25">
      <c r="A7" s="38"/>
      <c r="B7" s="39"/>
      <c r="C7" s="40"/>
      <c r="F7" s="3"/>
    </row>
    <row r="8" spans="1:6" ht="15" customHeight="1" x14ac:dyDescent="0.25">
      <c r="A8" s="67" t="s">
        <v>3</v>
      </c>
      <c r="B8" s="67" t="s">
        <v>4</v>
      </c>
      <c r="C8" s="69" t="s">
        <v>5</v>
      </c>
      <c r="D8" s="63" t="s">
        <v>6</v>
      </c>
      <c r="E8" s="63" t="s">
        <v>7</v>
      </c>
      <c r="F8" s="63" t="s">
        <v>158</v>
      </c>
    </row>
    <row r="9" spans="1:6" ht="33.6" customHeight="1" x14ac:dyDescent="0.25">
      <c r="A9" s="68"/>
      <c r="B9" s="68"/>
      <c r="C9" s="70"/>
      <c r="D9" s="64"/>
      <c r="E9" s="64"/>
      <c r="F9" s="64"/>
    </row>
    <row r="10" spans="1:6" ht="19.899999999999999" customHeight="1" x14ac:dyDescent="0.25">
      <c r="A10" s="8" t="s">
        <v>8</v>
      </c>
      <c r="B10" s="9" t="s">
        <v>9</v>
      </c>
      <c r="C10" s="4" t="e">
        <f>C11+C13+C15+C20+C22+C29+C31+C34+C37+#REF!</f>
        <v>#REF!</v>
      </c>
      <c r="D10" s="4">
        <f>D11+D13+D15+D20+D22+D29+D31+D34+D37</f>
        <v>362133.93267000001</v>
      </c>
      <c r="E10" s="4">
        <f t="shared" ref="E10:F10" si="0">E11+E13+E15+E20+E22+E29+E31+E34+E37</f>
        <v>361634</v>
      </c>
      <c r="F10" s="4">
        <f t="shared" si="0"/>
        <v>387454</v>
      </c>
    </row>
    <row r="11" spans="1:6" ht="18" customHeight="1" x14ac:dyDescent="0.25">
      <c r="A11" s="8" t="s">
        <v>10</v>
      </c>
      <c r="B11" s="9" t="s">
        <v>11</v>
      </c>
      <c r="C11" s="4">
        <f>SUM(C12)</f>
        <v>178061</v>
      </c>
      <c r="D11" s="4">
        <f>SUM(D12)</f>
        <v>296415</v>
      </c>
      <c r="E11" s="4">
        <f>SUM(E12)</f>
        <v>314821</v>
      </c>
      <c r="F11" s="4">
        <f>SUM(F12)</f>
        <v>332106</v>
      </c>
    </row>
    <row r="12" spans="1:6" ht="18.75" customHeight="1" x14ac:dyDescent="0.25">
      <c r="A12" s="53" t="s">
        <v>12</v>
      </c>
      <c r="B12" s="5" t="s">
        <v>13</v>
      </c>
      <c r="C12" s="7">
        <v>178061</v>
      </c>
      <c r="D12" s="6">
        <v>296415</v>
      </c>
      <c r="E12" s="6">
        <v>314821</v>
      </c>
      <c r="F12" s="6">
        <v>332106</v>
      </c>
    </row>
    <row r="13" spans="1:6" ht="37.5" customHeight="1" x14ac:dyDescent="0.25">
      <c r="A13" s="8" t="s">
        <v>14</v>
      </c>
      <c r="B13" s="9" t="s">
        <v>15</v>
      </c>
      <c r="C13" s="4">
        <f>SUM(C14)</f>
        <v>15464</v>
      </c>
      <c r="D13" s="4">
        <f>SUM(D14)</f>
        <v>23547</v>
      </c>
      <c r="E13" s="4">
        <f>SUM(E14)</f>
        <v>24647</v>
      </c>
      <c r="F13" s="4">
        <f>SUM(F14)</f>
        <v>33140</v>
      </c>
    </row>
    <row r="14" spans="1:6" ht="34.5" customHeight="1" x14ac:dyDescent="0.25">
      <c r="A14" s="53" t="s">
        <v>16</v>
      </c>
      <c r="B14" s="5" t="s">
        <v>17</v>
      </c>
      <c r="C14" s="7">
        <v>15464</v>
      </c>
      <c r="D14" s="6">
        <v>23547</v>
      </c>
      <c r="E14" s="6">
        <v>24647</v>
      </c>
      <c r="F14" s="6">
        <v>33140</v>
      </c>
    </row>
    <row r="15" spans="1:6" ht="18.600000000000001" customHeight="1" x14ac:dyDescent="0.25">
      <c r="A15" s="8" t="s">
        <v>18</v>
      </c>
      <c r="B15" s="9" t="s">
        <v>19</v>
      </c>
      <c r="C15" s="4">
        <f>SUM(C16:C19)</f>
        <v>1576.4</v>
      </c>
      <c r="D15" s="4">
        <f>SUM(D16:D19)</f>
        <v>4851</v>
      </c>
      <c r="E15" s="4">
        <f>SUM(E16:E19)</f>
        <v>4995</v>
      </c>
      <c r="F15" s="4">
        <f>SUM(F16:F19)</f>
        <v>4891</v>
      </c>
    </row>
    <row r="16" spans="1:6" ht="21.75" customHeight="1" x14ac:dyDescent="0.25">
      <c r="A16" s="53" t="s">
        <v>178</v>
      </c>
      <c r="B16" s="5" t="s">
        <v>20</v>
      </c>
      <c r="C16" s="7">
        <v>293.39999999999998</v>
      </c>
      <c r="D16" s="7">
        <v>648</v>
      </c>
      <c r="E16" s="7">
        <v>648</v>
      </c>
      <c r="F16" s="6">
        <v>670</v>
      </c>
    </row>
    <row r="17" spans="1:6" ht="20.25" hidden="1" customHeight="1" x14ac:dyDescent="0.25">
      <c r="A17" s="53" t="s">
        <v>159</v>
      </c>
      <c r="B17" s="5" t="s">
        <v>160</v>
      </c>
      <c r="C17" s="7"/>
      <c r="D17" s="7">
        <v>0</v>
      </c>
      <c r="E17" s="7">
        <v>0</v>
      </c>
      <c r="F17" s="6">
        <v>0</v>
      </c>
    </row>
    <row r="18" spans="1:6" ht="18" customHeight="1" x14ac:dyDescent="0.25">
      <c r="A18" s="53" t="s">
        <v>21</v>
      </c>
      <c r="B18" s="5" t="s">
        <v>22</v>
      </c>
      <c r="C18" s="7">
        <v>1213</v>
      </c>
      <c r="D18" s="6">
        <v>494</v>
      </c>
      <c r="E18" s="6">
        <v>509</v>
      </c>
      <c r="F18" s="6">
        <v>525</v>
      </c>
    </row>
    <row r="19" spans="1:6" ht="34.5" customHeight="1" x14ac:dyDescent="0.25">
      <c r="A19" s="53" t="s">
        <v>23</v>
      </c>
      <c r="B19" s="5" t="s">
        <v>24</v>
      </c>
      <c r="C19" s="7">
        <v>70</v>
      </c>
      <c r="D19" s="6">
        <v>3709</v>
      </c>
      <c r="E19" s="6">
        <v>3838</v>
      </c>
      <c r="F19" s="6">
        <v>3696</v>
      </c>
    </row>
    <row r="20" spans="1:6" ht="18" customHeight="1" x14ac:dyDescent="0.25">
      <c r="A20" s="8" t="s">
        <v>25</v>
      </c>
      <c r="B20" s="9" t="s">
        <v>26</v>
      </c>
      <c r="C20" s="4">
        <f>SUM(C21:C21)</f>
        <v>3052</v>
      </c>
      <c r="D20" s="4">
        <f>SUM(D21:D21)</f>
        <v>3030</v>
      </c>
      <c r="E20" s="4">
        <f>SUM(E21:E21)</f>
        <v>3000</v>
      </c>
      <c r="F20" s="4">
        <f>SUM(F21:F21)</f>
        <v>3000</v>
      </c>
    </row>
    <row r="21" spans="1:6" ht="33" customHeight="1" x14ac:dyDescent="0.25">
      <c r="A21" s="53" t="s">
        <v>27</v>
      </c>
      <c r="B21" s="5" t="s">
        <v>28</v>
      </c>
      <c r="C21" s="7">
        <v>3052</v>
      </c>
      <c r="D21" s="6">
        <f>2545+220+265</f>
        <v>3030</v>
      </c>
      <c r="E21" s="6">
        <v>3000</v>
      </c>
      <c r="F21" s="6">
        <v>3000</v>
      </c>
    </row>
    <row r="22" spans="1:6" ht="42" customHeight="1" x14ac:dyDescent="0.25">
      <c r="A22" s="8" t="s">
        <v>29</v>
      </c>
      <c r="B22" s="9" t="s">
        <v>30</v>
      </c>
      <c r="C22" s="4">
        <f>SUM(C23:C27)</f>
        <v>13196.900000000001</v>
      </c>
      <c r="D22" s="4">
        <f>SUM(D23:D28)</f>
        <v>13152</v>
      </c>
      <c r="E22" s="4">
        <f t="shared" ref="E22:F22" si="1">SUM(E23:E28)</f>
        <v>10153</v>
      </c>
      <c r="F22" s="4">
        <f t="shared" si="1"/>
        <v>10259</v>
      </c>
    </row>
    <row r="23" spans="1:6" ht="66" customHeight="1" x14ac:dyDescent="0.25">
      <c r="A23" s="53" t="s">
        <v>31</v>
      </c>
      <c r="B23" s="5" t="s">
        <v>32</v>
      </c>
      <c r="C23" s="7">
        <v>2267.1</v>
      </c>
      <c r="D23" s="6">
        <v>1620</v>
      </c>
      <c r="E23" s="6">
        <v>1620</v>
      </c>
      <c r="F23" s="6">
        <v>1620</v>
      </c>
    </row>
    <row r="24" spans="1:6" ht="69" customHeight="1" x14ac:dyDescent="0.25">
      <c r="A24" s="53" t="s">
        <v>33</v>
      </c>
      <c r="B24" s="5" t="s">
        <v>34</v>
      </c>
      <c r="C24" s="7">
        <v>7300</v>
      </c>
      <c r="D24" s="6">
        <v>5250</v>
      </c>
      <c r="E24" s="6">
        <v>5250</v>
      </c>
      <c r="F24" s="6">
        <v>5250</v>
      </c>
    </row>
    <row r="25" spans="1:6" ht="67.5" customHeight="1" x14ac:dyDescent="0.25">
      <c r="A25" s="53" t="s">
        <v>35</v>
      </c>
      <c r="B25" s="5" t="s">
        <v>36</v>
      </c>
      <c r="C25" s="7">
        <v>116</v>
      </c>
      <c r="D25" s="6">
        <f>157+175</f>
        <v>332</v>
      </c>
      <c r="E25" s="6">
        <v>157</v>
      </c>
      <c r="F25" s="6">
        <v>157</v>
      </c>
    </row>
    <row r="26" spans="1:6" ht="54.75" customHeight="1" x14ac:dyDescent="0.25">
      <c r="A26" s="53" t="s">
        <v>37</v>
      </c>
      <c r="B26" s="5" t="s">
        <v>38</v>
      </c>
      <c r="C26" s="7">
        <v>3203.8</v>
      </c>
      <c r="D26" s="6">
        <v>41</v>
      </c>
      <c r="E26" s="6">
        <v>42</v>
      </c>
      <c r="F26" s="6">
        <v>43</v>
      </c>
    </row>
    <row r="27" spans="1:6" ht="33.75" customHeight="1" x14ac:dyDescent="0.25">
      <c r="A27" s="53" t="s">
        <v>39</v>
      </c>
      <c r="B27" s="5" t="s">
        <v>40</v>
      </c>
      <c r="C27" s="7">
        <v>310</v>
      </c>
      <c r="D27" s="6">
        <f>2501+2942</f>
        <v>5443</v>
      </c>
      <c r="E27" s="6">
        <v>2642</v>
      </c>
      <c r="F27" s="6">
        <v>2747</v>
      </c>
    </row>
    <row r="28" spans="1:6" ht="82.5" customHeight="1" x14ac:dyDescent="0.25">
      <c r="A28" s="53" t="s">
        <v>181</v>
      </c>
      <c r="B28" s="5" t="s">
        <v>180</v>
      </c>
      <c r="C28" s="7"/>
      <c r="D28" s="6">
        <v>466</v>
      </c>
      <c r="E28" s="7">
        <v>442</v>
      </c>
      <c r="F28" s="6">
        <v>442</v>
      </c>
    </row>
    <row r="29" spans="1:6" ht="21" customHeight="1" x14ac:dyDescent="0.25">
      <c r="A29" s="8" t="s">
        <v>41</v>
      </c>
      <c r="B29" s="9" t="s">
        <v>42</v>
      </c>
      <c r="C29" s="4">
        <f>SUM(C30)</f>
        <v>475</v>
      </c>
      <c r="D29" s="4">
        <f>SUM(D30)</f>
        <v>830</v>
      </c>
      <c r="E29" s="4">
        <f>SUM(E30)</f>
        <v>830</v>
      </c>
      <c r="F29" s="4">
        <f>SUM(F30)</f>
        <v>830</v>
      </c>
    </row>
    <row r="30" spans="1:6" ht="21.75" customHeight="1" x14ac:dyDescent="0.25">
      <c r="A30" s="53" t="s">
        <v>43</v>
      </c>
      <c r="B30" s="5" t="s">
        <v>44</v>
      </c>
      <c r="C30" s="7">
        <v>475</v>
      </c>
      <c r="D30" s="6">
        <v>830</v>
      </c>
      <c r="E30" s="6">
        <v>830</v>
      </c>
      <c r="F30" s="6">
        <v>830</v>
      </c>
    </row>
    <row r="31" spans="1:6" ht="35.25" customHeight="1" x14ac:dyDescent="0.25">
      <c r="A31" s="8" t="s">
        <v>45</v>
      </c>
      <c r="B31" s="9" t="s">
        <v>46</v>
      </c>
      <c r="C31" s="4">
        <f>SUM(C33:C33)</f>
        <v>1139</v>
      </c>
      <c r="D31" s="4">
        <f>D33+D32</f>
        <v>998</v>
      </c>
      <c r="E31" s="4">
        <f>E33+E32</f>
        <v>1038</v>
      </c>
      <c r="F31" s="4">
        <f>F33+F32</f>
        <v>1078</v>
      </c>
    </row>
    <row r="32" spans="1:6" ht="35.25" customHeight="1" x14ac:dyDescent="0.25">
      <c r="A32" s="53" t="s">
        <v>47</v>
      </c>
      <c r="B32" s="5" t="s">
        <v>48</v>
      </c>
      <c r="C32" s="7">
        <v>1139</v>
      </c>
      <c r="D32" s="6">
        <v>998</v>
      </c>
      <c r="E32" s="6">
        <v>1038</v>
      </c>
      <c r="F32" s="6">
        <v>1078</v>
      </c>
    </row>
    <row r="33" spans="1:6" ht="25.5" hidden="1" customHeight="1" x14ac:dyDescent="0.25">
      <c r="A33" s="53" t="s">
        <v>49</v>
      </c>
      <c r="B33" s="5" t="s">
        <v>50</v>
      </c>
      <c r="C33" s="7">
        <v>1139</v>
      </c>
      <c r="D33" s="6"/>
      <c r="E33" s="6"/>
      <c r="F33" s="6"/>
    </row>
    <row r="34" spans="1:6" ht="25.5" customHeight="1" x14ac:dyDescent="0.25">
      <c r="A34" s="8" t="s">
        <v>51</v>
      </c>
      <c r="B34" s="9" t="s">
        <v>52</v>
      </c>
      <c r="C34" s="4">
        <f>SUM(C35:C36)</f>
        <v>250</v>
      </c>
      <c r="D34" s="4">
        <f>SUM(D35:D36)</f>
        <v>17460.932669999998</v>
      </c>
      <c r="E34" s="4">
        <f>SUM(E35:E36)</f>
        <v>300</v>
      </c>
      <c r="F34" s="4">
        <f>SUM(F35:F36)</f>
        <v>300</v>
      </c>
    </row>
    <row r="35" spans="1:6" ht="67.5" customHeight="1" x14ac:dyDescent="0.25">
      <c r="A35" s="53" t="s">
        <v>53</v>
      </c>
      <c r="B35" s="5" t="s">
        <v>54</v>
      </c>
      <c r="C35" s="7">
        <v>0</v>
      </c>
      <c r="D35" s="6">
        <v>17160.932669999998</v>
      </c>
      <c r="E35" s="6">
        <v>0</v>
      </c>
      <c r="F35" s="6">
        <v>0</v>
      </c>
    </row>
    <row r="36" spans="1:6" ht="36.75" customHeight="1" x14ac:dyDescent="0.25">
      <c r="A36" s="53" t="s">
        <v>55</v>
      </c>
      <c r="B36" s="5" t="s">
        <v>56</v>
      </c>
      <c r="C36" s="7">
        <v>250</v>
      </c>
      <c r="D36" s="6">
        <v>300</v>
      </c>
      <c r="E36" s="6">
        <v>300</v>
      </c>
      <c r="F36" s="6">
        <v>300</v>
      </c>
    </row>
    <row r="37" spans="1:6" ht="19.149999999999999" customHeight="1" x14ac:dyDescent="0.25">
      <c r="A37" s="8" t="s">
        <v>57</v>
      </c>
      <c r="B37" s="9" t="s">
        <v>58</v>
      </c>
      <c r="C37" s="4">
        <v>0</v>
      </c>
      <c r="D37" s="10">
        <f>1170+600+80</f>
        <v>1850</v>
      </c>
      <c r="E37" s="10">
        <v>1850</v>
      </c>
      <c r="F37" s="10">
        <v>1850</v>
      </c>
    </row>
    <row r="38" spans="1:6" ht="21" customHeight="1" x14ac:dyDescent="0.25">
      <c r="A38" s="8" t="s">
        <v>59</v>
      </c>
      <c r="B38" s="9" t="s">
        <v>60</v>
      </c>
      <c r="C38" s="4" t="e">
        <f>C39</f>
        <v>#REF!</v>
      </c>
      <c r="D38" s="4">
        <f>D39</f>
        <v>683556.92969000002</v>
      </c>
      <c r="E38" s="4">
        <f>E39</f>
        <v>668592.56304000015</v>
      </c>
      <c r="F38" s="4">
        <f>F39</f>
        <v>639863.47015000018</v>
      </c>
    </row>
    <row r="39" spans="1:6" ht="32.25" customHeight="1" x14ac:dyDescent="0.25">
      <c r="A39" s="53" t="s">
        <v>61</v>
      </c>
      <c r="B39" s="5" t="s">
        <v>62</v>
      </c>
      <c r="C39" s="4" t="e">
        <f>C40+C43+C69+#REF!</f>
        <v>#REF!</v>
      </c>
      <c r="D39" s="4">
        <f>D40+D43+D69+D94</f>
        <v>683556.92969000002</v>
      </c>
      <c r="E39" s="4">
        <f>E40+E43+E69+E94</f>
        <v>668592.56304000015</v>
      </c>
      <c r="F39" s="4">
        <f>F40+F43+F69+F94</f>
        <v>639863.47015000018</v>
      </c>
    </row>
    <row r="40" spans="1:6" ht="23.25" customHeight="1" x14ac:dyDescent="0.25">
      <c r="A40" s="8" t="s">
        <v>63</v>
      </c>
      <c r="B40" s="9" t="s">
        <v>64</v>
      </c>
      <c r="C40" s="4">
        <f>C41+C42</f>
        <v>0</v>
      </c>
      <c r="D40" s="10">
        <f>D41+D42</f>
        <v>140366.52100000001</v>
      </c>
      <c r="E40" s="10">
        <f>E41+E42</f>
        <v>67696.650999999998</v>
      </c>
      <c r="F40" s="10">
        <f>F41+F42</f>
        <v>67696.650999999998</v>
      </c>
    </row>
    <row r="41" spans="1:6" ht="22.5" customHeight="1" x14ac:dyDescent="0.25">
      <c r="A41" s="53" t="s">
        <v>65</v>
      </c>
      <c r="B41" s="5" t="s">
        <v>66</v>
      </c>
      <c r="C41" s="7"/>
      <c r="D41" s="6">
        <v>140366.52100000001</v>
      </c>
      <c r="E41" s="6">
        <v>67696.650999999998</v>
      </c>
      <c r="F41" s="6">
        <v>67696.650999999998</v>
      </c>
    </row>
    <row r="42" spans="1:6" ht="34.15" hidden="1" customHeight="1" x14ac:dyDescent="0.25">
      <c r="A42" s="53" t="s">
        <v>67</v>
      </c>
      <c r="B42" s="5" t="s">
        <v>68</v>
      </c>
      <c r="C42" s="7"/>
      <c r="D42" s="6">
        <v>0</v>
      </c>
      <c r="E42" s="6">
        <v>0</v>
      </c>
      <c r="F42" s="6">
        <v>0</v>
      </c>
    </row>
    <row r="43" spans="1:6" ht="35.25" customHeight="1" x14ac:dyDescent="0.25">
      <c r="A43" s="8" t="s">
        <v>69</v>
      </c>
      <c r="B43" s="9" t="s">
        <v>70</v>
      </c>
      <c r="C43" s="4" t="e">
        <f>C55+#REF!</f>
        <v>#REF!</v>
      </c>
      <c r="D43" s="10">
        <f>D48+D52+D54+D55+D53</f>
        <v>58740.781320000002</v>
      </c>
      <c r="E43" s="10">
        <f t="shared" ref="E43:F43" si="2">E48+E52+E54+E55+E53</f>
        <v>75390.789600000004</v>
      </c>
      <c r="F43" s="10">
        <f t="shared" si="2"/>
        <v>7561.6713</v>
      </c>
    </row>
    <row r="44" spans="1:6" ht="21.75" hidden="1" customHeight="1" x14ac:dyDescent="0.25">
      <c r="A44" s="44" t="s">
        <v>71</v>
      </c>
      <c r="B44" s="45" t="s">
        <v>161</v>
      </c>
      <c r="C44" s="46"/>
      <c r="D44" s="47"/>
      <c r="E44" s="47"/>
      <c r="F44" s="47"/>
    </row>
    <row r="45" spans="1:6" ht="42" hidden="1" customHeight="1" x14ac:dyDescent="0.25">
      <c r="A45" s="44" t="s">
        <v>74</v>
      </c>
      <c r="B45" s="45" t="s">
        <v>162</v>
      </c>
      <c r="C45" s="46"/>
      <c r="D45" s="47"/>
      <c r="E45" s="47"/>
      <c r="F45" s="47"/>
    </row>
    <row r="46" spans="1:6" ht="39.6" hidden="1" customHeight="1" x14ac:dyDescent="0.25">
      <c r="A46" s="44" t="s">
        <v>74</v>
      </c>
      <c r="B46" s="45" t="s">
        <v>162</v>
      </c>
      <c r="C46" s="46"/>
      <c r="D46" s="47"/>
      <c r="E46" s="47"/>
      <c r="F46" s="47"/>
    </row>
    <row r="47" spans="1:6" ht="51.6" hidden="1" customHeight="1" x14ac:dyDescent="0.25">
      <c r="A47" s="44" t="s">
        <v>163</v>
      </c>
      <c r="B47" s="48" t="s">
        <v>164</v>
      </c>
      <c r="C47" s="46"/>
      <c r="D47" s="47"/>
      <c r="E47" s="47"/>
      <c r="F47" s="47"/>
    </row>
    <row r="48" spans="1:6" ht="36.75" customHeight="1" x14ac:dyDescent="0.25">
      <c r="A48" s="53" t="s">
        <v>72</v>
      </c>
      <c r="B48" s="5" t="s">
        <v>73</v>
      </c>
      <c r="C48" s="7"/>
      <c r="D48" s="6">
        <v>3710.85187</v>
      </c>
      <c r="E48" s="6">
        <v>2111.5735</v>
      </c>
      <c r="F48" s="6">
        <v>2881.2206299999998</v>
      </c>
    </row>
    <row r="49" spans="1:6" ht="35.25" hidden="1" customHeight="1" x14ac:dyDescent="0.25">
      <c r="A49" s="44" t="s">
        <v>74</v>
      </c>
      <c r="B49" s="45" t="s">
        <v>75</v>
      </c>
      <c r="C49" s="46"/>
      <c r="D49" s="47"/>
      <c r="E49" s="47"/>
      <c r="F49" s="47"/>
    </row>
    <row r="50" spans="1:6" ht="46.5" hidden="1" customHeight="1" x14ac:dyDescent="0.25">
      <c r="A50" s="44"/>
      <c r="B50" s="45" t="s">
        <v>79</v>
      </c>
      <c r="C50" s="46"/>
      <c r="D50" s="47"/>
      <c r="E50" s="47"/>
      <c r="F50" s="47"/>
    </row>
    <row r="51" spans="1:6" ht="33.6" hidden="1" customHeight="1" x14ac:dyDescent="0.25">
      <c r="A51" s="44"/>
      <c r="B51" s="45" t="s">
        <v>80</v>
      </c>
      <c r="C51" s="46"/>
      <c r="D51" s="47"/>
      <c r="E51" s="47"/>
      <c r="F51" s="47"/>
    </row>
    <row r="52" spans="1:6" ht="66.75" customHeight="1" x14ac:dyDescent="0.25">
      <c r="A52" s="53" t="s">
        <v>165</v>
      </c>
      <c r="B52" s="5" t="s">
        <v>166</v>
      </c>
      <c r="C52" s="7"/>
      <c r="D52" s="6">
        <v>4148.6585400000004</v>
      </c>
      <c r="E52" s="6">
        <v>68598.765429999999</v>
      </c>
      <c r="F52" s="6">
        <v>0</v>
      </c>
    </row>
    <row r="53" spans="1:6" ht="34.5" customHeight="1" x14ac:dyDescent="0.25">
      <c r="A53" s="49" t="s">
        <v>167</v>
      </c>
      <c r="B53" s="61" t="s">
        <v>168</v>
      </c>
      <c r="C53" s="61"/>
      <c r="D53" s="6">
        <v>2025.5763400000001</v>
      </c>
      <c r="E53" s="6">
        <v>1761.51234</v>
      </c>
      <c r="F53" s="6">
        <v>1761.51234</v>
      </c>
    </row>
    <row r="54" spans="1:6" ht="35.25" customHeight="1" x14ac:dyDescent="0.25">
      <c r="A54" s="53" t="s">
        <v>169</v>
      </c>
      <c r="B54" s="5" t="s">
        <v>170</v>
      </c>
      <c r="C54" s="7"/>
      <c r="D54" s="6">
        <v>1729.5804900000001</v>
      </c>
      <c r="E54" s="6">
        <v>1750.9333300000001</v>
      </c>
      <c r="F54" s="6">
        <v>1750.9333300000001</v>
      </c>
    </row>
    <row r="55" spans="1:6" ht="27.75" customHeight="1" x14ac:dyDescent="0.25">
      <c r="A55" s="11" t="s">
        <v>76</v>
      </c>
      <c r="B55" s="12" t="s">
        <v>77</v>
      </c>
      <c r="C55" s="13" t="e">
        <f>#REF!</f>
        <v>#REF!</v>
      </c>
      <c r="D55" s="14">
        <f>SUM(D56:D68)</f>
        <v>47126.114079999999</v>
      </c>
      <c r="E55" s="14">
        <f>SUM(E57:E68)</f>
        <v>1168.0050000000001</v>
      </c>
      <c r="F55" s="14">
        <f>SUM(F57:F68)</f>
        <v>1168.0050000000001</v>
      </c>
    </row>
    <row r="56" spans="1:6" ht="50.45" hidden="1" customHeight="1" x14ac:dyDescent="0.25">
      <c r="A56" s="53" t="s">
        <v>76</v>
      </c>
      <c r="B56" s="5" t="s">
        <v>171</v>
      </c>
      <c r="C56" s="13"/>
      <c r="D56" s="6"/>
      <c r="E56" s="6"/>
      <c r="F56" s="6"/>
    </row>
    <row r="57" spans="1:6" ht="51.75" hidden="1" customHeight="1" x14ac:dyDescent="0.25">
      <c r="A57" s="53" t="s">
        <v>76</v>
      </c>
      <c r="B57" s="5" t="s">
        <v>172</v>
      </c>
      <c r="C57" s="13"/>
      <c r="D57" s="6"/>
      <c r="E57" s="6"/>
      <c r="F57" s="6"/>
    </row>
    <row r="58" spans="1:6" ht="66" hidden="1" customHeight="1" x14ac:dyDescent="0.25">
      <c r="A58" s="53" t="s">
        <v>76</v>
      </c>
      <c r="B58" s="5" t="s">
        <v>173</v>
      </c>
      <c r="C58" s="13"/>
      <c r="D58" s="6"/>
      <c r="E58" s="6"/>
      <c r="F58" s="6"/>
    </row>
    <row r="59" spans="1:6" ht="50.45" customHeight="1" x14ac:dyDescent="0.25">
      <c r="A59" s="53" t="s">
        <v>76</v>
      </c>
      <c r="B59" s="5" t="s">
        <v>78</v>
      </c>
      <c r="C59" s="13"/>
      <c r="D59" s="6">
        <v>33170.544000000002</v>
      </c>
      <c r="E59" s="6">
        <v>0</v>
      </c>
      <c r="F59" s="6">
        <v>0</v>
      </c>
    </row>
    <row r="60" spans="1:6" ht="37.15" hidden="1" customHeight="1" x14ac:dyDescent="0.25">
      <c r="A60" s="53" t="s">
        <v>76</v>
      </c>
      <c r="B60" s="5" t="s">
        <v>174</v>
      </c>
      <c r="C60" s="13"/>
      <c r="D60" s="6"/>
      <c r="E60" s="6"/>
      <c r="F60" s="6"/>
    </row>
    <row r="61" spans="1:6" ht="51.75" customHeight="1" x14ac:dyDescent="0.25">
      <c r="A61" s="53" t="s">
        <v>76</v>
      </c>
      <c r="B61" s="5" t="s">
        <v>80</v>
      </c>
      <c r="C61" s="13"/>
      <c r="D61" s="6">
        <v>8404.0649799999992</v>
      </c>
      <c r="E61" s="6">
        <v>0</v>
      </c>
      <c r="F61" s="6">
        <v>0</v>
      </c>
    </row>
    <row r="62" spans="1:6" ht="38.25" customHeight="1" x14ac:dyDescent="0.25">
      <c r="A62" s="53" t="s">
        <v>76</v>
      </c>
      <c r="B62" s="62" t="s">
        <v>175</v>
      </c>
      <c r="C62" s="62"/>
      <c r="D62" s="6">
        <v>115.08951</v>
      </c>
      <c r="E62" s="6">
        <v>0</v>
      </c>
      <c r="F62" s="6">
        <v>0</v>
      </c>
    </row>
    <row r="63" spans="1:6" ht="51" hidden="1" customHeight="1" x14ac:dyDescent="0.25">
      <c r="A63" s="53"/>
      <c r="B63" s="5"/>
      <c r="C63" s="7"/>
      <c r="D63" s="6"/>
      <c r="E63" s="6"/>
      <c r="F63" s="6"/>
    </row>
    <row r="64" spans="1:6" ht="51.75" customHeight="1" x14ac:dyDescent="0.25">
      <c r="A64" s="53" t="s">
        <v>76</v>
      </c>
      <c r="B64" s="5" t="s">
        <v>81</v>
      </c>
      <c r="C64" s="7"/>
      <c r="D64" s="6">
        <v>1000</v>
      </c>
      <c r="E64" s="6">
        <v>1000</v>
      </c>
      <c r="F64" s="6">
        <v>1000</v>
      </c>
    </row>
    <row r="65" spans="1:6" ht="39" customHeight="1" x14ac:dyDescent="0.25">
      <c r="A65" s="53" t="s">
        <v>76</v>
      </c>
      <c r="B65" s="5" t="s">
        <v>82</v>
      </c>
      <c r="C65" s="7"/>
      <c r="D65" s="6">
        <v>168.005</v>
      </c>
      <c r="E65" s="6">
        <v>168.005</v>
      </c>
      <c r="F65" s="6">
        <v>168.005</v>
      </c>
    </row>
    <row r="66" spans="1:6" ht="36" customHeight="1" x14ac:dyDescent="0.25">
      <c r="A66" s="53" t="s">
        <v>76</v>
      </c>
      <c r="B66" s="5" t="s">
        <v>83</v>
      </c>
      <c r="C66" s="7"/>
      <c r="D66" s="6">
        <v>1456.81059</v>
      </c>
      <c r="E66" s="6">
        <v>0</v>
      </c>
      <c r="F66" s="6">
        <v>0</v>
      </c>
    </row>
    <row r="67" spans="1:6" ht="36" hidden="1" customHeight="1" x14ac:dyDescent="0.25">
      <c r="A67" s="53" t="s">
        <v>76</v>
      </c>
      <c r="B67" s="62" t="s">
        <v>176</v>
      </c>
      <c r="C67" s="62"/>
      <c r="D67" s="6"/>
      <c r="E67" s="6"/>
      <c r="F67" s="6"/>
    </row>
    <row r="68" spans="1:6" ht="49.5" customHeight="1" x14ac:dyDescent="0.25">
      <c r="A68" s="53" t="s">
        <v>76</v>
      </c>
      <c r="B68" s="5" t="s">
        <v>84</v>
      </c>
      <c r="C68" s="7"/>
      <c r="D68" s="6">
        <v>2811.6</v>
      </c>
      <c r="E68" s="6">
        <v>0</v>
      </c>
      <c r="F68" s="6">
        <v>0</v>
      </c>
    </row>
    <row r="69" spans="1:6" ht="38.25" customHeight="1" x14ac:dyDescent="0.25">
      <c r="A69" s="8" t="s">
        <v>85</v>
      </c>
      <c r="B69" s="9" t="s">
        <v>86</v>
      </c>
      <c r="C69" s="4" t="e">
        <f>C88+#REF!+C86+C70+#REF!</f>
        <v>#REF!</v>
      </c>
      <c r="D69" s="4">
        <f>D70+D92</f>
        <v>453586.34057000006</v>
      </c>
      <c r="E69" s="4">
        <f>E70+E92</f>
        <v>492853.35164000007</v>
      </c>
      <c r="F69" s="4">
        <f>F70+F92</f>
        <v>531953.37705000013</v>
      </c>
    </row>
    <row r="70" spans="1:6" ht="37.5" customHeight="1" x14ac:dyDescent="0.25">
      <c r="A70" s="11" t="s">
        <v>87</v>
      </c>
      <c r="B70" s="12" t="s">
        <v>88</v>
      </c>
      <c r="C70" s="13" t="e">
        <f>#REF!+C87+#REF!+C72+C74+C75+#REF!+C78+C79+C80+C71+C82+C76+#REF!</f>
        <v>#REF!</v>
      </c>
      <c r="D70" s="13">
        <f>SUM(D71:D89)</f>
        <v>452858.26257000008</v>
      </c>
      <c r="E70" s="13">
        <f>SUM(E71:E89)</f>
        <v>492097.90964000009</v>
      </c>
      <c r="F70" s="13">
        <f>SUM(F71:F89)</f>
        <v>531169.4770500001</v>
      </c>
    </row>
    <row r="71" spans="1:6" ht="53.25" customHeight="1" x14ac:dyDescent="0.25">
      <c r="A71" s="53" t="s">
        <v>87</v>
      </c>
      <c r="B71" s="5" t="s">
        <v>89</v>
      </c>
      <c r="C71" s="7">
        <v>2375</v>
      </c>
      <c r="D71" s="6">
        <v>530</v>
      </c>
      <c r="E71" s="6">
        <v>0</v>
      </c>
      <c r="F71" s="6">
        <v>0</v>
      </c>
    </row>
    <row r="72" spans="1:6" ht="54.75" customHeight="1" x14ac:dyDescent="0.25">
      <c r="A72" s="53" t="s">
        <v>87</v>
      </c>
      <c r="B72" s="5" t="s">
        <v>90</v>
      </c>
      <c r="C72" s="7">
        <v>48045.527999999998</v>
      </c>
      <c r="D72" s="6">
        <v>55537.088000000003</v>
      </c>
      <c r="E72" s="6">
        <v>62674.21</v>
      </c>
      <c r="F72" s="6">
        <v>68341.114000000001</v>
      </c>
    </row>
    <row r="73" spans="1:6" ht="69.75" customHeight="1" x14ac:dyDescent="0.25">
      <c r="A73" s="53" t="s">
        <v>87</v>
      </c>
      <c r="B73" s="5" t="s">
        <v>91</v>
      </c>
      <c r="C73" s="7"/>
      <c r="D73" s="6">
        <v>284320.005</v>
      </c>
      <c r="E73" s="6">
        <v>321750.13400000002</v>
      </c>
      <c r="F73" s="6">
        <v>351378.46500000003</v>
      </c>
    </row>
    <row r="74" spans="1:6" ht="54" customHeight="1" x14ac:dyDescent="0.25">
      <c r="A74" s="53" t="s">
        <v>87</v>
      </c>
      <c r="B74" s="5" t="s">
        <v>92</v>
      </c>
      <c r="C74" s="7">
        <v>3064.058</v>
      </c>
      <c r="D74" s="6">
        <v>4447.0524999999998</v>
      </c>
      <c r="E74" s="6">
        <v>6112.8</v>
      </c>
      <c r="F74" s="6">
        <v>6112.8</v>
      </c>
    </row>
    <row r="75" spans="1:6" ht="39.75" customHeight="1" x14ac:dyDescent="0.25">
      <c r="A75" s="53" t="s">
        <v>87</v>
      </c>
      <c r="B75" s="5" t="s">
        <v>93</v>
      </c>
      <c r="C75" s="7">
        <v>768.47400000000005</v>
      </c>
      <c r="D75" s="6">
        <v>1111.5809999999999</v>
      </c>
      <c r="E75" s="6">
        <v>1153.444</v>
      </c>
      <c r="F75" s="6">
        <v>1196.982</v>
      </c>
    </row>
    <row r="76" spans="1:6" ht="55.15" customHeight="1" x14ac:dyDescent="0.25">
      <c r="A76" s="53" t="s">
        <v>94</v>
      </c>
      <c r="B76" s="5" t="s">
        <v>95</v>
      </c>
      <c r="C76" s="7">
        <v>1804.088</v>
      </c>
      <c r="D76" s="6">
        <v>2607.1370000000002</v>
      </c>
      <c r="E76" s="6">
        <v>2705.1179999999999</v>
      </c>
      <c r="F76" s="6">
        <v>2807.0189999999998</v>
      </c>
    </row>
    <row r="77" spans="1:6" ht="53.25" customHeight="1" x14ac:dyDescent="0.25">
      <c r="A77" s="53" t="s">
        <v>87</v>
      </c>
      <c r="B77" s="5" t="s">
        <v>96</v>
      </c>
      <c r="C77" s="7">
        <f>13848.602</f>
        <v>13848.602000000001</v>
      </c>
      <c r="D77" s="6">
        <v>12556.2</v>
      </c>
      <c r="E77" s="6">
        <v>12556.2</v>
      </c>
      <c r="F77" s="6">
        <v>12556.2</v>
      </c>
    </row>
    <row r="78" spans="1:6" ht="57" customHeight="1" x14ac:dyDescent="0.25">
      <c r="A78" s="53" t="s">
        <v>87</v>
      </c>
      <c r="B78" s="5" t="s">
        <v>97</v>
      </c>
      <c r="C78" s="7">
        <v>11501.933999999999</v>
      </c>
      <c r="D78" s="6">
        <v>10840.454</v>
      </c>
      <c r="E78" s="6">
        <v>10840.454</v>
      </c>
      <c r="F78" s="6">
        <v>10840.454</v>
      </c>
    </row>
    <row r="79" spans="1:6" ht="52.5" customHeight="1" x14ac:dyDescent="0.25">
      <c r="A79" s="53" t="s">
        <v>87</v>
      </c>
      <c r="B79" s="5" t="s">
        <v>98</v>
      </c>
      <c r="C79" s="7">
        <v>1.6952400000000001</v>
      </c>
      <c r="D79" s="6">
        <v>2.4073099999999998</v>
      </c>
      <c r="E79" s="6">
        <v>2.5036100000000001</v>
      </c>
      <c r="F79" s="6">
        <v>2.6037499999999998</v>
      </c>
    </row>
    <row r="80" spans="1:6" ht="66.75" customHeight="1" x14ac:dyDescent="0.25">
      <c r="A80" s="53" t="s">
        <v>87</v>
      </c>
      <c r="B80" s="5" t="s">
        <v>99</v>
      </c>
      <c r="C80" s="7">
        <v>316.23500000000001</v>
      </c>
      <c r="D80" s="6">
        <v>1485.3911900000001</v>
      </c>
      <c r="E80" s="6">
        <v>1485.3911900000001</v>
      </c>
      <c r="F80" s="6">
        <v>1485.3911900000001</v>
      </c>
    </row>
    <row r="81" spans="1:241" ht="59.25" customHeight="1" x14ac:dyDescent="0.25">
      <c r="A81" s="53" t="s">
        <v>87</v>
      </c>
      <c r="B81" s="5" t="s">
        <v>100</v>
      </c>
      <c r="C81" s="7"/>
      <c r="D81" s="6">
        <v>31708.130399999998</v>
      </c>
      <c r="E81" s="6">
        <v>20890.3344</v>
      </c>
      <c r="F81" s="6">
        <v>20890.3344</v>
      </c>
    </row>
    <row r="82" spans="1:241" ht="38.25" customHeight="1" x14ac:dyDescent="0.25">
      <c r="A82" s="53" t="s">
        <v>94</v>
      </c>
      <c r="B82" s="5" t="s">
        <v>101</v>
      </c>
      <c r="C82" s="7">
        <v>22005.496800000001</v>
      </c>
      <c r="D82" s="6">
        <v>22611.282090000001</v>
      </c>
      <c r="E82" s="6">
        <v>26308.986359999999</v>
      </c>
      <c r="F82" s="6">
        <v>29742.45163</v>
      </c>
    </row>
    <row r="83" spans="1:241" ht="71.25" customHeight="1" x14ac:dyDescent="0.25">
      <c r="A83" s="53" t="s">
        <v>94</v>
      </c>
      <c r="B83" s="5" t="s">
        <v>102</v>
      </c>
      <c r="C83" s="7"/>
      <c r="D83" s="6">
        <v>3.3870800000000001</v>
      </c>
      <c r="E83" s="6">
        <v>3.3870800000000001</v>
      </c>
      <c r="F83" s="6">
        <v>3.3870800000000001</v>
      </c>
    </row>
    <row r="84" spans="1:241" ht="67.5" customHeight="1" x14ac:dyDescent="0.25">
      <c r="A84" s="53" t="s">
        <v>103</v>
      </c>
      <c r="B84" s="5" t="s">
        <v>104</v>
      </c>
      <c r="C84" s="7">
        <v>4647.3230000000003</v>
      </c>
      <c r="D84" s="7">
        <v>5832.7749999999996</v>
      </c>
      <c r="E84" s="7">
        <v>6066.3689999999997</v>
      </c>
      <c r="F84" s="6">
        <v>6310.5810000000001</v>
      </c>
    </row>
    <row r="85" spans="1:241" ht="47.25" hidden="1" customHeight="1" x14ac:dyDescent="0.25">
      <c r="A85" s="53" t="s">
        <v>105</v>
      </c>
      <c r="B85" s="5" t="s">
        <v>106</v>
      </c>
      <c r="C85" s="7"/>
      <c r="D85" s="6"/>
      <c r="E85" s="6"/>
      <c r="F85" s="6"/>
    </row>
    <row r="86" spans="1:241" ht="39" customHeight="1" x14ac:dyDescent="0.25">
      <c r="A86" s="53" t="s">
        <v>107</v>
      </c>
      <c r="B86" s="5" t="s">
        <v>108</v>
      </c>
      <c r="C86" s="7">
        <v>18.268000000000001</v>
      </c>
      <c r="D86" s="6">
        <v>14.7</v>
      </c>
      <c r="E86" s="6">
        <v>182.06200000000001</v>
      </c>
      <c r="F86" s="6">
        <v>14.7</v>
      </c>
    </row>
    <row r="87" spans="1:241" ht="54.75" customHeight="1" x14ac:dyDescent="0.25">
      <c r="A87" s="53" t="s">
        <v>109</v>
      </c>
      <c r="B87" s="5" t="s">
        <v>110</v>
      </c>
      <c r="C87" s="7">
        <v>13848.602000000001</v>
      </c>
      <c r="D87" s="6">
        <v>14841.85</v>
      </c>
      <c r="E87" s="6">
        <v>14841.85</v>
      </c>
      <c r="F87" s="6">
        <v>14841.85</v>
      </c>
    </row>
    <row r="88" spans="1:241" ht="31.5" x14ac:dyDescent="0.25">
      <c r="A88" s="53" t="s">
        <v>111</v>
      </c>
      <c r="B88" s="5" t="s">
        <v>112</v>
      </c>
      <c r="C88" s="7">
        <v>1331</v>
      </c>
      <c r="D88" s="6">
        <v>1512.732</v>
      </c>
      <c r="E88" s="6">
        <v>1512.732</v>
      </c>
      <c r="F88" s="6">
        <v>1512.732</v>
      </c>
    </row>
    <row r="89" spans="1:241" ht="31.5" x14ac:dyDescent="0.25">
      <c r="A89" s="11" t="s">
        <v>113</v>
      </c>
      <c r="B89" s="12" t="s">
        <v>114</v>
      </c>
      <c r="C89" s="13" t="e">
        <f>#REF!+#REF!</f>
        <v>#REF!</v>
      </c>
      <c r="D89" s="14">
        <v>2896.09</v>
      </c>
      <c r="E89" s="14">
        <v>3011.9340000000002</v>
      </c>
      <c r="F89" s="14">
        <v>3132.4119999999998</v>
      </c>
    </row>
    <row r="90" spans="1:241" ht="33" customHeight="1" x14ac:dyDescent="0.25">
      <c r="A90" s="34" t="s">
        <v>113</v>
      </c>
      <c r="B90" s="35" t="s">
        <v>115</v>
      </c>
      <c r="C90" s="41"/>
      <c r="D90" s="42">
        <f>'[1]3'!F98</f>
        <v>1198.6320000000001</v>
      </c>
      <c r="E90" s="42">
        <f>'[1]3'!G98</f>
        <v>1256.5540000000001</v>
      </c>
      <c r="F90" s="42">
        <f>'[1]3'!H98</f>
        <v>1316.7930000000001</v>
      </c>
    </row>
    <row r="91" spans="1:241" ht="54.75" customHeight="1" x14ac:dyDescent="0.25">
      <c r="A91" s="34" t="s">
        <v>113</v>
      </c>
      <c r="B91" s="35" t="s">
        <v>116</v>
      </c>
      <c r="C91" s="41"/>
      <c r="D91" s="42">
        <f>'[1]3'!F93</f>
        <v>1697.4580000000001</v>
      </c>
      <c r="E91" s="42">
        <f>'[1]3'!G93</f>
        <v>1755.38</v>
      </c>
      <c r="F91" s="42">
        <f>'[1]3'!H93</f>
        <v>1815.6190000000001</v>
      </c>
    </row>
    <row r="92" spans="1:241" x14ac:dyDescent="0.25">
      <c r="A92" s="11" t="s">
        <v>117</v>
      </c>
      <c r="B92" s="12" t="s">
        <v>118</v>
      </c>
      <c r="C92" s="13"/>
      <c r="D92" s="14">
        <f>D93</f>
        <v>728.07799999999997</v>
      </c>
      <c r="E92" s="14">
        <f>E93</f>
        <v>755.44200000000001</v>
      </c>
      <c r="F92" s="14">
        <f>F93</f>
        <v>783.9</v>
      </c>
    </row>
    <row r="93" spans="1:241" ht="54" customHeight="1" x14ac:dyDescent="0.25">
      <c r="A93" s="53" t="s">
        <v>117</v>
      </c>
      <c r="B93" s="5" t="s">
        <v>152</v>
      </c>
      <c r="C93" s="7"/>
      <c r="D93" s="6">
        <v>728.07799999999997</v>
      </c>
      <c r="E93" s="6">
        <v>755.44200000000001</v>
      </c>
      <c r="F93" s="6">
        <v>783.9</v>
      </c>
    </row>
    <row r="94" spans="1:241" x14ac:dyDescent="0.25">
      <c r="A94" s="8" t="s">
        <v>119</v>
      </c>
      <c r="B94" s="9" t="s">
        <v>120</v>
      </c>
      <c r="C94" s="4">
        <v>0</v>
      </c>
      <c r="D94" s="10">
        <f>D97+D96+D95+D98</f>
        <v>30863.286800000002</v>
      </c>
      <c r="E94" s="10">
        <f t="shared" ref="E94:F94" si="3">E97+E96+E95+E98</f>
        <v>32651.770800000002</v>
      </c>
      <c r="F94" s="10">
        <f t="shared" si="3"/>
        <v>32651.770800000002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</row>
    <row r="95" spans="1:241" ht="47.45" customHeight="1" x14ac:dyDescent="0.25">
      <c r="A95" s="53" t="s">
        <v>121</v>
      </c>
      <c r="B95" s="5" t="s">
        <v>122</v>
      </c>
      <c r="C95" s="7"/>
      <c r="D95" s="6">
        <f>470.612+120</f>
        <v>590.61200000000008</v>
      </c>
      <c r="E95" s="6">
        <v>0</v>
      </c>
      <c r="F95" s="6">
        <v>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</row>
    <row r="96" spans="1:241" ht="63" x14ac:dyDescent="0.25">
      <c r="A96" s="53" t="s">
        <v>123</v>
      </c>
      <c r="B96" s="5" t="s">
        <v>124</v>
      </c>
      <c r="C96" s="7"/>
      <c r="D96" s="6">
        <f>3382.85664-2133.38184</f>
        <v>1249.4748</v>
      </c>
      <c r="E96" s="6">
        <v>4228.5708000000004</v>
      </c>
      <c r="F96" s="6">
        <v>4228.5708000000004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</row>
    <row r="97" spans="1:241" ht="47.25" x14ac:dyDescent="0.25">
      <c r="A97" s="53" t="s">
        <v>125</v>
      </c>
      <c r="B97" s="5" t="s">
        <v>126</v>
      </c>
      <c r="C97" s="7">
        <v>0</v>
      </c>
      <c r="D97" s="6">
        <v>28423.200000000001</v>
      </c>
      <c r="E97" s="6">
        <v>28423.200000000001</v>
      </c>
      <c r="F97" s="6">
        <v>28423.200000000001</v>
      </c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</row>
    <row r="98" spans="1:241" ht="63.75" customHeight="1" x14ac:dyDescent="0.25">
      <c r="A98" s="53" t="s">
        <v>177</v>
      </c>
      <c r="B98" s="5" t="s">
        <v>179</v>
      </c>
      <c r="C98" s="7"/>
      <c r="D98" s="6">
        <v>600</v>
      </c>
      <c r="E98" s="6">
        <v>0</v>
      </c>
      <c r="F98" s="6">
        <v>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</row>
    <row r="99" spans="1:241" x14ac:dyDescent="0.25">
      <c r="A99" s="53"/>
      <c r="B99" s="9" t="s">
        <v>127</v>
      </c>
      <c r="C99" s="4" t="e">
        <f>C10+C38</f>
        <v>#REF!</v>
      </c>
      <c r="D99" s="4">
        <f>D10+D38</f>
        <v>1045690.86236</v>
      </c>
      <c r="E99" s="4">
        <f>E10+E38</f>
        <v>1030226.5630400002</v>
      </c>
      <c r="F99" s="4">
        <f>F10+F38</f>
        <v>1027317.4701500002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</row>
    <row r="100" spans="1:241" ht="49.15" customHeight="1" x14ac:dyDescent="0.25">
      <c r="C100" s="43"/>
    </row>
    <row r="101" spans="1:241" ht="51" customHeight="1" x14ac:dyDescent="0.25">
      <c r="C101" s="37"/>
      <c r="F101" s="1"/>
    </row>
    <row r="102" spans="1:241" x14ac:dyDescent="0.25">
      <c r="C102" s="37"/>
    </row>
    <row r="103" spans="1:241" x14ac:dyDescent="0.25">
      <c r="C103" s="37"/>
    </row>
    <row r="107" spans="1:241" ht="67.900000000000006" customHeight="1" x14ac:dyDescent="0.25"/>
    <row r="108" spans="1:241" ht="54" customHeight="1" x14ac:dyDescent="0.25"/>
    <row r="110" spans="1:241" x14ac:dyDescent="0.25">
      <c r="A110" s="33"/>
      <c r="B110" s="33"/>
      <c r="D110" s="33"/>
      <c r="E110" s="33"/>
      <c r="F110" s="33"/>
    </row>
    <row r="111" spans="1:241" x14ac:dyDescent="0.25">
      <c r="A111" s="33"/>
      <c r="B111" s="33"/>
      <c r="D111" s="33"/>
      <c r="E111" s="33"/>
      <c r="F111" s="33"/>
    </row>
    <row r="112" spans="1:241" x14ac:dyDescent="0.25">
      <c r="A112" s="33"/>
      <c r="B112" s="33"/>
      <c r="D112" s="33"/>
      <c r="E112" s="33"/>
      <c r="F112" s="33"/>
    </row>
  </sheetData>
  <mergeCells count="14">
    <mergeCell ref="B53:C53"/>
    <mergeCell ref="B62:C62"/>
    <mergeCell ref="B67:C67"/>
    <mergeCell ref="F8:F9"/>
    <mergeCell ref="D1:F1"/>
    <mergeCell ref="D2:F2"/>
    <mergeCell ref="D3:F3"/>
    <mergeCell ref="D4:F4"/>
    <mergeCell ref="A6:F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источники 1</vt:lpstr>
      <vt:lpstr>доходы с учетом изменений</vt:lpstr>
      <vt:lpstr>'доходы с учетом изменений'!Область_печати</vt:lpstr>
      <vt:lpstr>'источники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2024-11-28T05:18:16Z</dcterms:modified>
</cp:coreProperties>
</file>