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38" i="1" l="1"/>
  <c r="H39" i="1"/>
  <c r="H40" i="1"/>
  <c r="H41" i="1"/>
  <c r="G37" i="1"/>
  <c r="H37" i="1"/>
  <c r="H6" i="1" l="1"/>
  <c r="H8" i="1"/>
  <c r="H10" i="1"/>
  <c r="H12" i="1"/>
  <c r="H13" i="1"/>
  <c r="H15" i="1"/>
  <c r="H17" i="1"/>
  <c r="H18" i="1"/>
  <c r="H19" i="1"/>
  <c r="H20" i="1"/>
  <c r="H21" i="1"/>
  <c r="H26" i="1"/>
  <c r="H28" i="1"/>
  <c r="H31" i="1"/>
  <c r="H32" i="1"/>
  <c r="H35" i="1"/>
  <c r="H36" i="1"/>
  <c r="G6" i="1" l="1"/>
  <c r="G8" i="1"/>
  <c r="G10" i="1"/>
  <c r="G11" i="1"/>
  <c r="G12" i="1"/>
  <c r="G13" i="1"/>
  <c r="G15" i="1"/>
  <c r="G17" i="1"/>
  <c r="G18" i="1"/>
  <c r="G19" i="1"/>
  <c r="G20" i="1"/>
  <c r="G21" i="1"/>
  <c r="G22" i="1"/>
  <c r="G23" i="1"/>
  <c r="G24" i="1"/>
  <c r="G26" i="1"/>
  <c r="G28" i="1"/>
  <c r="G29" i="1"/>
  <c r="G31" i="1"/>
  <c r="G32" i="1"/>
  <c r="G33" i="1"/>
  <c r="G34" i="1"/>
  <c r="G35" i="1"/>
  <c r="G36" i="1"/>
  <c r="F5" i="1"/>
  <c r="F9" i="1" l="1"/>
  <c r="F16" i="1"/>
  <c r="F30" i="1"/>
  <c r="F27" i="1"/>
  <c r="F25" i="1"/>
  <c r="F14" i="1"/>
  <c r="F7" i="1"/>
  <c r="G27" i="1" l="1"/>
  <c r="H27" i="1"/>
  <c r="E35" i="1"/>
  <c r="E34" i="1"/>
  <c r="E33" i="1"/>
  <c r="E32" i="1"/>
  <c r="E31" i="1"/>
  <c r="E29" i="1"/>
  <c r="E28" i="1"/>
  <c r="E26" i="1"/>
  <c r="E21" i="1"/>
  <c r="E20" i="1"/>
  <c r="E19" i="1"/>
  <c r="E18" i="1"/>
  <c r="E17" i="1"/>
  <c r="E15" i="1"/>
  <c r="E13" i="1"/>
  <c r="E12" i="1"/>
  <c r="E7" i="1"/>
  <c r="E6" i="1"/>
  <c r="E16" i="1" l="1"/>
  <c r="E25" i="1"/>
  <c r="E5" i="1"/>
  <c r="E14" i="1"/>
  <c r="E9" i="1"/>
  <c r="E27" i="1"/>
  <c r="E30" i="1"/>
  <c r="E4" i="1" l="1"/>
  <c r="D30" i="1" l="1"/>
  <c r="D25" i="1"/>
  <c r="D16" i="1"/>
  <c r="D14" i="1"/>
  <c r="D9" i="1"/>
  <c r="D7" i="1"/>
  <c r="D5" i="1"/>
  <c r="G14" i="1" l="1"/>
  <c r="H14" i="1"/>
  <c r="G5" i="1"/>
  <c r="H5" i="1"/>
  <c r="G7" i="1"/>
  <c r="H7" i="1"/>
  <c r="G25" i="1"/>
  <c r="H25" i="1"/>
  <c r="G16" i="1"/>
  <c r="H16" i="1"/>
  <c r="G9" i="1"/>
  <c r="H9" i="1"/>
  <c r="G30" i="1"/>
  <c r="H30" i="1"/>
  <c r="D4" i="1"/>
  <c r="G4" i="1" l="1"/>
  <c r="H4" i="1"/>
</calcChain>
</file>

<file path=xl/sharedStrings.xml><?xml version="1.0" encoding="utf-8"?>
<sst xmlns="http://schemas.openxmlformats.org/spreadsheetml/2006/main" count="151" uniqueCount="113">
  <si>
    <t>Наименование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</si>
  <si>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</si>
  <si>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</si>
  <si>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</si>
  <si>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</si>
  <si>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</si>
  <si>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</si>
  <si>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</si>
  <si>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</si>
  <si>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</si>
  <si>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</si>
  <si>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</si>
  <si>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</si>
  <si>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</si>
  <si>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1 05 03000 01 0000 110</t>
  </si>
  <si>
    <t>Единый сельскохозяйственный налог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</si>
  <si>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</si>
  <si>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</si>
  <si>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</si>
  <si>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</t>
  </si>
  <si>
    <t>1 08 03010 01 0000 110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</si>
  <si>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</si>
  <si>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</si>
  <si>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</si>
  <si>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 же средства от  продажи права на заключение договоров аренды указанных земельных участков</t>
  </si>
  <si>
    <t>1 11 05013 10 0000 120</t>
  </si>
  <si>
    <t>1 11 05013 13 0000 120</t>
  </si>
  <si>
    <t>111 05025 05 0000 120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</si>
  <si>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</si>
  <si>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</si>
  <si>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автономных учреждений)</t>
  </si>
  <si>
    <t>1 11 07015 05 0000 120</t>
  </si>
  <si>
    <t>1 11 09045 05 0000 120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</si>
  <si>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</si>
  <si>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</si>
  <si>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</si>
  <si>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</si>
  <si>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 xml:space="preserve">1 13 00000 00 0000 000 </t>
  </si>
  <si>
    <t>ДОХОДЫ ОТ ОКАЗАНИЯ ПЛАТНЫХ УСЛУГ И КОМПЕНСАЦИИ ЗАТРАТ ГОСУДАРСТВА</t>
  </si>
  <si>
    <t>1 13 02995 05 0000 130</t>
  </si>
  <si>
    <t>Прочие доходы от компенсации затрат бюджетов муниципальных районов</t>
  </si>
  <si>
    <t>1 13 02065 05 0000 130</t>
  </si>
  <si>
    <t>1 14 00000 00 0000 000</t>
  </si>
  <si>
    <t>ДОХОДЫ ОТ ПРОДАЖИ МАТЕРИАЛЬНЫХ И НЕМАТЕРИАЛЬНЫХ АКТИВОВ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</si>
  <si>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</si>
  <si>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</si>
  <si>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1 14 06013 13 0000 430</t>
  </si>
  <si>
    <t>1 14 06025 05 0000 430</t>
  </si>
  <si>
    <t>1 16 00000 00 0000 000</t>
  </si>
  <si>
    <t>ШТРАФЫ, САНКЦИИ, ВОЗМЕЩЕНИЕ УЩЕРБА</t>
  </si>
  <si>
    <t>1 17 05000 00 0000 180</t>
  </si>
  <si>
    <t>ПРОЧИЕ НЕНАЛОГОВЫЕ ДОХОДЫ</t>
  </si>
  <si>
    <t>Налог, взимаемый в связи с применением упрощенной системы налогообложения</t>
  </si>
  <si>
    <t>1 05 01000 01 0000 110</t>
  </si>
  <si>
    <t>КБК</t>
  </si>
  <si>
    <t>105 01000 01 0000 110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</si>
  <si>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</si>
  <si>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</si>
  <si>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</si>
  <si>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</si>
  <si>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1 11 05410 05 0000 120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</si>
  <si>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</si>
  <si>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ДОХОДЫ БЮДЖЕТА в разрезе принятых решений Думы Кировского муниципального района по внесению изменений в бюджет Кировского муниципального района в течение 2023 года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</si>
  <si>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</si>
  <si>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расположеныв границах городских поселений а так же средства от продажи права на заключение договоров аренды указанных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</si>
  <si>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</si>
  <si>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</si>
  <si>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на межселенных территориях,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</si>
  <si>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</si>
  <si>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1 11 05313 13 0000 120</t>
  </si>
  <si>
    <t>1 11 05326 05 0000 120</t>
  </si>
  <si>
    <t xml:space="preserve"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 </t>
  </si>
  <si>
    <t>114 06025 05 0000 430</t>
  </si>
  <si>
    <t>Единый налог на вмененный доход для отдельных видов деятельности</t>
  </si>
  <si>
    <t>105 02000 01 0000 110</t>
  </si>
  <si>
    <t>Х</t>
  </si>
  <si>
    <t>Отклонение фактического исполнения от первоначального плана</t>
  </si>
  <si>
    <t xml:space="preserve"> № 95-НПА от 08.12.2022г. (первоначальный), тыс. руб.</t>
  </si>
  <si>
    <t>148-НПА от 26.12.2023г. (уточненный), тыс, руб.</t>
  </si>
  <si>
    <t>Факт исполнение за 2023 год, тыс. руб.</t>
  </si>
  <si>
    <t xml:space="preserve">% исполнения первоначального плана, тыс. руб. </t>
  </si>
  <si>
    <t>Пояснения отклонений от первоначальных плановых значений</t>
  </si>
  <si>
    <t>Перевыполнение плана связано с увеличением объемов реализации дизельного топлива, моторных масел, автомобильного бензина.</t>
  </si>
  <si>
    <t>Акцизы на нефтепродукты поступают в соответствии с установленными нормативами</t>
  </si>
  <si>
    <t>Возврат на ЕНС налогоплательщика согласно ФЗ от 14.07.2022г. № 263-ФЗ</t>
  </si>
  <si>
    <t>Возврат на ЕНС налогоплательщика согласно Федерального закона от 14.07.2022г. № 263-ФЗ</t>
  </si>
  <si>
    <t>Перевыполнение плана сложилость в связи с увеличением дохода от реализации сельскохозяйственной продукции по итогам сдачи налоговых деклараций сельхозпроизводителями</t>
  </si>
  <si>
    <t>Перевыполнение плана связано с повышением фактических поступлений госпошлины по делам, рассматриваемым в судах общей юрисдикции, мировыми судьями.</t>
  </si>
  <si>
    <t>Перевыполнение плана сложилось в связи с погашением задолженности прошлых лет.</t>
  </si>
  <si>
    <t>Неисполнение плана связано с  невыполнением обязательств плательщика платы за размещение твердых коммунальных отходов по сроку сдачи декларации.</t>
  </si>
  <si>
    <t>Неисполнение плана связано с  невыполнением обязательств плательщика по уплате аренды.</t>
  </si>
  <si>
    <t>Перевыполнение плана связано с оплатой аренды на неверный КБК.</t>
  </si>
  <si>
    <t>Первоначальное поступления не планировались в связи с отсутствием заявок на этапе проектирования бюджета.</t>
  </si>
  <si>
    <t>Неисполнение плана связано с  невыполнением обязательств плательщика по договору.</t>
  </si>
  <si>
    <t>Переплта возникла по причине возмещения ущерба по решению суда Лесниковой Е.Е. (крыша Ковалев), также по данному виду дохода в бюджет района в 1 квартале 2023г. года поступила сумма в размере 1 648,53 тыс. руб. в качестве добровольного возмещения ущерба от Ахременко И.С. по уголовному делу № 12202050033000009</t>
  </si>
  <si>
    <t>Невыполнение связано с отсутствием поданных заявок по аукционам</t>
  </si>
  <si>
    <t>БЕЗВОЗМЕЗДНЫЕ ПОСТУПЛЕНИЯ</t>
  </si>
  <si>
    <t>Перевыполнение плана обуславливается увеличением количества дел связанных с возмещением причененного ущерба (убытков), а также с погашением задолженности прошлых лет</t>
  </si>
  <si>
    <t>Перевыполнение плана сложилось в связи с поступлением обращений о предоставлении в собственность земельных участков.</t>
  </si>
  <si>
    <t>Перевыполнение плана сложилось в связи с увеличением поступлений обращений о предоставлении в собственность земельных участков, а также увеличением стоимости участков в результате проведения аукционов.</t>
  </si>
  <si>
    <t>Дотации</t>
  </si>
  <si>
    <t>Субсидии</t>
  </si>
  <si>
    <t>Субвенции</t>
  </si>
  <si>
    <t>Межбюджетные трансферты</t>
  </si>
  <si>
    <t>2 02 00000 00 0000 150</t>
  </si>
  <si>
    <t>Выделение дополнительных дотаций из краевого бюджета в течение 2023 года</t>
  </si>
  <si>
    <t>Исполнение субсидий по факту выполненных работ.</t>
  </si>
  <si>
    <t>Исполнение субвенций по факту выполненных работ.</t>
  </si>
  <si>
    <t>Исполнение трансфертов по факту выполненных работ.</t>
  </si>
  <si>
    <t>2 02 10000 05 0000 150</t>
  </si>
  <si>
    <t>2 02 20000 05 0000 150</t>
  </si>
  <si>
    <t>2 02 30000 05 0000 150</t>
  </si>
  <si>
    <t>2 02 40000 05 0000 150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</si>
</sst>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\ &quot;₽&quot;"/>
    <numFmt numFmtId="166" formatCode="#,##0.00\ _₽"/>
  </numFmts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distributed"/>
    </xf>
    <xf numFmtId="0" fontId="6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0" borderId="1" xfId="0" applyFont="1" applyFill="1" applyBorder="1" applyAlignment="1">
      <alignment horizontal="justify" vertical="center"/>
    </xf>
    <xf numFmtId="0" fontId="2" fillId="0" borderId="1" xfId="0" applyFont="1" applyFill="1" applyBorder="1"/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/>
    </xf>
    <xf numFmtId="165" fontId="3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tabSelected="1" view="pageBreakPreview" topLeftCell="B1" zoomScale="60" zoomScaleNormal="70" workbookViewId="0">
      <pane xSplit="1" topLeftCell="D1" activePane="topRight" state="frozen"/>
      <selection activeCell="B1" sqref="B1"/>
      <selection pane="topRight" activeCell="F31" sqref="F31"/>
    </sheetView>
  </sheetViews>
  <sheetFormatPr defaultColWidth="8.88671875" defaultRowHeight="18" x14ac:dyDescent="0.35"/>
  <cols>
    <col min="1" max="1" width="21.6640625" style="1" customWidth="1"/>
    <col min="2" max="2" width="86.5546875" style="33" customWidth="1"/>
    <col min="3" max="3" width="32.44140625" style="1" customWidth="1"/>
    <col min="4" max="4" width="35.5546875" style="1" customWidth="1"/>
    <col min="5" max="5" width="32" style="1" customWidth="1"/>
    <col min="6" max="6" width="29.5546875" style="2" customWidth="1"/>
    <col min="7" max="7" width="28.5546875" style="1" hidden="1" customWidth="1"/>
    <col min="8" max="8" width="40.33203125" style="2" customWidth="1"/>
    <col min="9" max="9" width="106.88671875" style="3" customWidth="1"/>
    <col min="10" max="16384" width="8.88671875" style="1"/>
  </cols>
  <sheetData>
    <row r="1" spans="1:9" ht="17.399999999999999" customHeight="1" x14ac:dyDescent="0.35">
      <c r="B1" s="39" t="s">
        <v>62</v>
      </c>
      <c r="C1" s="39"/>
      <c r="D1" s="39"/>
      <c r="E1" s="39"/>
      <c r="F1" s="39"/>
      <c r="G1" s="39"/>
      <c r="H1" s="39"/>
      <c r="I1" s="39"/>
    </row>
    <row r="2" spans="1:9" ht="33" customHeight="1" thickBot="1" x14ac:dyDescent="0.4">
      <c r="B2" s="40"/>
      <c r="C2" s="40"/>
      <c r="D2" s="40"/>
      <c r="E2" s="40"/>
      <c r="F2" s="40"/>
      <c r="G2" s="40"/>
      <c r="H2" s="40"/>
      <c r="I2" s="40"/>
    </row>
    <row r="3" spans="1:9" ht="46.5" customHeight="1" x14ac:dyDescent="0.35">
      <c r="A3" s="4"/>
      <c r="B3" s="6" t="s">
        <v>0</v>
      </c>
      <c r="C3" s="28" t="s">
        <v>54</v>
      </c>
      <c r="D3" s="5" t="s">
        <v>77</v>
      </c>
      <c r="E3" s="6" t="s">
        <v>78</v>
      </c>
      <c r="F3" s="5" t="s">
        <v>79</v>
      </c>
      <c r="G3" s="37" t="s">
        <v>76</v>
      </c>
      <c r="H3" s="5" t="s">
        <v>80</v>
      </c>
      <c r="I3" s="5" t="s">
        <v>81</v>
      </c>
    </row>
    <row r="4" spans="1:9" s="10" customFormat="1" ht="24.75" customHeight="1" x14ac:dyDescent="0.3">
      <c r="A4" s="7" t="s">
        <v>1</v>
      </c>
      <c r="B4" s="6" t="s">
        <v>2</v>
      </c>
      <c r="C4" s="6" t="s">
        <v>1</v>
      </c>
      <c r="D4" s="8">
        <f>D5+D7+D9+D14+D16+D25+D27+D30+D35+D36</f>
        <v>278331.33299999998</v>
      </c>
      <c r="E4" s="8">
        <f t="shared" ref="E4" si="0">E5+E7+E9+E14+E16+E25+E27+E30+E35+E36</f>
        <v>283745.26811999996</v>
      </c>
      <c r="F4" s="8">
        <v>292871.92</v>
      </c>
      <c r="G4" s="9">
        <f t="shared" ref="G4:G37" si="1">F4-D4</f>
        <v>14540.587</v>
      </c>
      <c r="H4" s="9">
        <f t="shared" ref="H4:H10" si="2">F4/D4*100</f>
        <v>105.22420053943407</v>
      </c>
      <c r="I4" s="5" t="s">
        <v>75</v>
      </c>
    </row>
    <row r="5" spans="1:9" s="10" customFormat="1" ht="23.25" customHeight="1" x14ac:dyDescent="0.3">
      <c r="A5" s="7" t="s">
        <v>3</v>
      </c>
      <c r="B5" s="6" t="s">
        <v>4</v>
      </c>
      <c r="C5" s="6" t="s">
        <v>3</v>
      </c>
      <c r="D5" s="8">
        <f>SUM(D6)</f>
        <v>238683</v>
      </c>
      <c r="E5" s="8">
        <f t="shared" ref="E5" si="3">SUM(E6)</f>
        <v>234940</v>
      </c>
      <c r="F5" s="8">
        <f>SUM(F6)</f>
        <v>243951.98084999999</v>
      </c>
      <c r="G5" s="9">
        <f t="shared" si="1"/>
        <v>5268.9808499999926</v>
      </c>
      <c r="H5" s="9">
        <f t="shared" si="2"/>
        <v>102.20752246703786</v>
      </c>
      <c r="I5" s="5" t="s">
        <v>75</v>
      </c>
    </row>
    <row r="6" spans="1:9" ht="22.5" customHeight="1" x14ac:dyDescent="0.35">
      <c r="A6" s="11" t="s">
        <v>5</v>
      </c>
      <c r="B6" s="12" t="s">
        <v>6</v>
      </c>
      <c r="C6" s="12" t="s">
        <v>5</v>
      </c>
      <c r="D6" s="13">
        <v>238683</v>
      </c>
      <c r="E6" s="13">
        <f>238683-3450-293</f>
        <v>234940</v>
      </c>
      <c r="F6" s="14">
        <v>243951.98084999999</v>
      </c>
      <c r="G6" s="14">
        <f t="shared" si="1"/>
        <v>5268.9808499999926</v>
      </c>
      <c r="H6" s="14">
        <f t="shared" si="2"/>
        <v>102.20752246703786</v>
      </c>
      <c r="I6" s="15" t="s">
        <v>75</v>
      </c>
    </row>
    <row r="7" spans="1:9" s="10" customFormat="1" ht="37.5" customHeight="1" x14ac:dyDescent="0.3">
      <c r="A7" s="7" t="s">
        <v>7</v>
      </c>
      <c r="B7" s="6" t="s">
        <v>8</v>
      </c>
      <c r="C7" s="6" t="s">
        <v>7</v>
      </c>
      <c r="D7" s="8">
        <f>SUM(D8)</f>
        <v>16800</v>
      </c>
      <c r="E7" s="8">
        <f t="shared" ref="E7:F7" si="4">SUM(E8)</f>
        <v>16800</v>
      </c>
      <c r="F7" s="8">
        <f t="shared" si="4"/>
        <v>19841.652900000001</v>
      </c>
      <c r="G7" s="9">
        <f t="shared" si="1"/>
        <v>3041.652900000001</v>
      </c>
      <c r="H7" s="9">
        <f t="shared" si="2"/>
        <v>118.10507678571429</v>
      </c>
      <c r="I7" s="5" t="s">
        <v>83</v>
      </c>
    </row>
    <row r="8" spans="1:9" ht="43.5" customHeight="1" x14ac:dyDescent="0.35">
      <c r="A8" s="11" t="s">
        <v>9</v>
      </c>
      <c r="B8" s="12" t="s">
        <v>10</v>
      </c>
      <c r="C8" s="12" t="s">
        <v>9</v>
      </c>
      <c r="D8" s="13">
        <v>16800</v>
      </c>
      <c r="E8" s="13">
        <v>16800</v>
      </c>
      <c r="F8" s="14">
        <v>19841.652900000001</v>
      </c>
      <c r="G8" s="14">
        <f t="shared" si="1"/>
        <v>3041.652900000001</v>
      </c>
      <c r="H8" s="14">
        <f t="shared" si="2"/>
        <v>118.10507678571429</v>
      </c>
      <c r="I8" s="15" t="s">
        <v>82</v>
      </c>
    </row>
    <row r="9" spans="1:9" s="10" customFormat="1" ht="22.5" customHeight="1" x14ac:dyDescent="0.3">
      <c r="A9" s="7" t="s">
        <v>11</v>
      </c>
      <c r="B9" s="6" t="s">
        <v>12</v>
      </c>
      <c r="C9" s="6" t="s">
        <v>11</v>
      </c>
      <c r="D9" s="8">
        <f>SUM(D10:D13)</f>
        <v>5377</v>
      </c>
      <c r="E9" s="8">
        <f t="shared" ref="E9" si="5">SUM(E10:E13)</f>
        <v>6068.2044999999998</v>
      </c>
      <c r="F9" s="8">
        <f>SUM(F10:F13)</f>
        <v>5769.51152</v>
      </c>
      <c r="G9" s="9">
        <f t="shared" si="1"/>
        <v>392.51152000000002</v>
      </c>
      <c r="H9" s="9">
        <f t="shared" si="2"/>
        <v>107.29982369350938</v>
      </c>
      <c r="I9" s="5" t="s">
        <v>75</v>
      </c>
    </row>
    <row r="10" spans="1:9" ht="42" customHeight="1" x14ac:dyDescent="0.35">
      <c r="A10" s="11" t="s">
        <v>53</v>
      </c>
      <c r="B10" s="12" t="s">
        <v>52</v>
      </c>
      <c r="C10" s="12" t="s">
        <v>55</v>
      </c>
      <c r="D10" s="16">
        <v>647</v>
      </c>
      <c r="E10" s="16">
        <v>647</v>
      </c>
      <c r="F10" s="14">
        <v>609.63408000000004</v>
      </c>
      <c r="G10" s="14">
        <f t="shared" si="1"/>
        <v>-37.36591999999996</v>
      </c>
      <c r="H10" s="14">
        <f t="shared" si="2"/>
        <v>94.224741885625974</v>
      </c>
      <c r="I10" s="15" t="s">
        <v>84</v>
      </c>
    </row>
    <row r="11" spans="1:9" ht="30.75" customHeight="1" x14ac:dyDescent="0.35">
      <c r="A11" s="11"/>
      <c r="B11" s="12" t="s">
        <v>73</v>
      </c>
      <c r="C11" s="12" t="s">
        <v>74</v>
      </c>
      <c r="D11" s="16">
        <v>0</v>
      </c>
      <c r="E11" s="16">
        <v>0</v>
      </c>
      <c r="F11" s="14">
        <v>-126.33141999999999</v>
      </c>
      <c r="G11" s="14">
        <f t="shared" si="1"/>
        <v>-126.33141999999999</v>
      </c>
      <c r="H11" s="14">
        <v>0</v>
      </c>
      <c r="I11" s="15" t="s">
        <v>85</v>
      </c>
    </row>
    <row r="12" spans="1:9" ht="62.25" customHeight="1" x14ac:dyDescent="0.35">
      <c r="A12" s="11" t="s">
        <v>13</v>
      </c>
      <c r="B12" s="12" t="s">
        <v>15</v>
      </c>
      <c r="C12" s="12" t="s">
        <v>14</v>
      </c>
      <c r="D12" s="13">
        <v>648</v>
      </c>
      <c r="E12" s="13">
        <f>648+1204.31092+440+133+795.89358</f>
        <v>3221.2044999999998</v>
      </c>
      <c r="F12" s="14">
        <v>3136.8863000000001</v>
      </c>
      <c r="G12" s="14">
        <f t="shared" si="1"/>
        <v>2488.8863000000001</v>
      </c>
      <c r="H12" s="14">
        <f t="shared" ref="H12:H21" si="6">F12/D12*100</f>
        <v>484.08739197530861</v>
      </c>
      <c r="I12" s="15" t="s">
        <v>86</v>
      </c>
    </row>
    <row r="13" spans="1:9" ht="41.25" customHeight="1" x14ac:dyDescent="0.35">
      <c r="A13" s="11" t="s">
        <v>14</v>
      </c>
      <c r="B13" s="12" t="s">
        <v>17</v>
      </c>
      <c r="C13" s="12" t="s">
        <v>16</v>
      </c>
      <c r="D13" s="13">
        <v>4082</v>
      </c>
      <c r="E13" s="13">
        <f>4082-1882</f>
        <v>2200</v>
      </c>
      <c r="F13" s="14">
        <v>2149.3225600000001</v>
      </c>
      <c r="G13" s="14">
        <f t="shared" si="1"/>
        <v>-1932.6774399999999</v>
      </c>
      <c r="H13" s="14">
        <f t="shared" si="6"/>
        <v>52.653663890249881</v>
      </c>
      <c r="I13" s="15" t="s">
        <v>85</v>
      </c>
    </row>
    <row r="14" spans="1:9" s="10" customFormat="1" ht="24.75" customHeight="1" x14ac:dyDescent="0.3">
      <c r="A14" s="7" t="s">
        <v>16</v>
      </c>
      <c r="B14" s="6" t="s">
        <v>19</v>
      </c>
      <c r="C14" s="6" t="s">
        <v>18</v>
      </c>
      <c r="D14" s="8">
        <f>SUM(D15:D15)</f>
        <v>2545</v>
      </c>
      <c r="E14" s="8">
        <f t="shared" ref="E14:F14" si="7">SUM(E15:E15)</f>
        <v>2950</v>
      </c>
      <c r="F14" s="8">
        <f t="shared" si="7"/>
        <v>2986.43</v>
      </c>
      <c r="G14" s="9">
        <f t="shared" si="1"/>
        <v>441.42999999999984</v>
      </c>
      <c r="H14" s="9">
        <f t="shared" si="6"/>
        <v>117.34499017681728</v>
      </c>
      <c r="I14" s="5" t="s">
        <v>75</v>
      </c>
    </row>
    <row r="15" spans="1:9" ht="62.25" customHeight="1" x14ac:dyDescent="0.35">
      <c r="A15" s="7" t="s">
        <v>18</v>
      </c>
      <c r="B15" s="12" t="s">
        <v>63</v>
      </c>
      <c r="C15" s="12" t="s">
        <v>20</v>
      </c>
      <c r="D15" s="13">
        <v>2545</v>
      </c>
      <c r="E15" s="13">
        <f>2545+405</f>
        <v>2950</v>
      </c>
      <c r="F15" s="14">
        <v>2986.43</v>
      </c>
      <c r="G15" s="14">
        <f t="shared" si="1"/>
        <v>441.42999999999984</v>
      </c>
      <c r="H15" s="14">
        <f t="shared" si="6"/>
        <v>117.34499017681728</v>
      </c>
      <c r="I15" s="15" t="s">
        <v>87</v>
      </c>
    </row>
    <row r="16" spans="1:9" s="10" customFormat="1" ht="46.5" customHeight="1" x14ac:dyDescent="0.3">
      <c r="A16" s="7" t="s">
        <v>20</v>
      </c>
      <c r="B16" s="6" t="s">
        <v>22</v>
      </c>
      <c r="C16" s="6" t="s">
        <v>21</v>
      </c>
      <c r="D16" s="8">
        <f>SUM(D17:D21)</f>
        <v>8529</v>
      </c>
      <c r="E16" s="8">
        <f>SUM(E17:E24)</f>
        <v>11106.855</v>
      </c>
      <c r="F16" s="8">
        <f>SUM(F17:F24)</f>
        <v>11968.169900000001</v>
      </c>
      <c r="G16" s="9">
        <f t="shared" si="1"/>
        <v>3439.1699000000008</v>
      </c>
      <c r="H16" s="9">
        <f t="shared" si="6"/>
        <v>140.32324891546492</v>
      </c>
      <c r="I16" s="5" t="s">
        <v>75</v>
      </c>
    </row>
    <row r="17" spans="1:9" ht="106.5" customHeight="1" x14ac:dyDescent="0.35">
      <c r="A17" s="7" t="s">
        <v>21</v>
      </c>
      <c r="B17" s="17" t="s">
        <v>24</v>
      </c>
      <c r="C17" s="12" t="s">
        <v>23</v>
      </c>
      <c r="D17" s="13">
        <v>823</v>
      </c>
      <c r="E17" s="13">
        <f>823+371.169-140</f>
        <v>1054.1689999999999</v>
      </c>
      <c r="F17" s="14">
        <v>1129.16445</v>
      </c>
      <c r="G17" s="14">
        <f t="shared" si="1"/>
        <v>306.16444999999999</v>
      </c>
      <c r="H17" s="14">
        <f t="shared" si="6"/>
        <v>137.20102673147022</v>
      </c>
      <c r="I17" s="15" t="s">
        <v>88</v>
      </c>
    </row>
    <row r="18" spans="1:9" ht="84" customHeight="1" x14ac:dyDescent="0.35">
      <c r="A18" s="11" t="s">
        <v>25</v>
      </c>
      <c r="B18" s="17" t="s">
        <v>64</v>
      </c>
      <c r="C18" s="12" t="s">
        <v>26</v>
      </c>
      <c r="D18" s="13">
        <v>5250</v>
      </c>
      <c r="E18" s="13">
        <f>5250+398+800</f>
        <v>6448</v>
      </c>
      <c r="F18" s="14">
        <v>7453.29</v>
      </c>
      <c r="G18" s="14">
        <f t="shared" si="1"/>
        <v>2203.29</v>
      </c>
      <c r="H18" s="14">
        <f t="shared" si="6"/>
        <v>141.96742857142857</v>
      </c>
      <c r="I18" s="15" t="s">
        <v>88</v>
      </c>
    </row>
    <row r="19" spans="1:9" ht="83.25" customHeight="1" x14ac:dyDescent="0.35">
      <c r="A19" s="11" t="s">
        <v>26</v>
      </c>
      <c r="B19" s="17" t="s">
        <v>28</v>
      </c>
      <c r="C19" s="12" t="s">
        <v>27</v>
      </c>
      <c r="D19" s="13">
        <v>303</v>
      </c>
      <c r="E19" s="13">
        <f>303-92.66+57.921</f>
        <v>268.26100000000002</v>
      </c>
      <c r="F19" s="14">
        <v>259.67018999999999</v>
      </c>
      <c r="G19" s="14">
        <f t="shared" si="1"/>
        <v>-43.329810000000009</v>
      </c>
      <c r="H19" s="14">
        <f t="shared" si="6"/>
        <v>85.69973267326732</v>
      </c>
      <c r="I19" s="15" t="s">
        <v>90</v>
      </c>
    </row>
    <row r="20" spans="1:9" ht="83.25" customHeight="1" x14ac:dyDescent="0.35">
      <c r="A20" s="11" t="s">
        <v>27</v>
      </c>
      <c r="B20" s="17" t="s">
        <v>30</v>
      </c>
      <c r="C20" s="12" t="s">
        <v>29</v>
      </c>
      <c r="D20" s="13">
        <v>29</v>
      </c>
      <c r="E20" s="13">
        <f>29+7</f>
        <v>36</v>
      </c>
      <c r="F20" s="14">
        <v>58.28</v>
      </c>
      <c r="G20" s="14">
        <f t="shared" si="1"/>
        <v>29.28</v>
      </c>
      <c r="H20" s="14">
        <f t="shared" si="6"/>
        <v>200.9655172413793</v>
      </c>
      <c r="I20" s="15" t="s">
        <v>91</v>
      </c>
    </row>
    <row r="21" spans="1:9" ht="48" customHeight="1" x14ac:dyDescent="0.35">
      <c r="A21" s="11" t="s">
        <v>29</v>
      </c>
      <c r="B21" s="17" t="s">
        <v>57</v>
      </c>
      <c r="C21" s="12" t="s">
        <v>56</v>
      </c>
      <c r="D21" s="13">
        <v>2124</v>
      </c>
      <c r="E21" s="13">
        <f>2124+523.439+578.886</f>
        <v>3226.3249999999998</v>
      </c>
      <c r="F21" s="14">
        <v>2992.8315899999998</v>
      </c>
      <c r="G21" s="14">
        <f t="shared" si="1"/>
        <v>868.83158999999978</v>
      </c>
      <c r="H21" s="14">
        <f t="shared" si="6"/>
        <v>140.90544209039547</v>
      </c>
      <c r="I21" s="15" t="s">
        <v>88</v>
      </c>
    </row>
    <row r="22" spans="1:9" ht="127.5" customHeight="1" x14ac:dyDescent="0.35">
      <c r="A22" s="11"/>
      <c r="B22" s="18" t="s">
        <v>66</v>
      </c>
      <c r="C22" s="12" t="s">
        <v>69</v>
      </c>
      <c r="D22" s="13">
        <v>0</v>
      </c>
      <c r="E22" s="13">
        <v>8.3000000000000007</v>
      </c>
      <c r="F22" s="14">
        <v>8.5588099999999994</v>
      </c>
      <c r="G22" s="14">
        <f t="shared" si="1"/>
        <v>8.5588099999999994</v>
      </c>
      <c r="H22" s="14">
        <v>0</v>
      </c>
      <c r="I22" s="15" t="s">
        <v>92</v>
      </c>
    </row>
    <row r="23" spans="1:9" ht="160.5" customHeight="1" x14ac:dyDescent="0.35">
      <c r="A23" s="11"/>
      <c r="B23" s="17" t="s">
        <v>67</v>
      </c>
      <c r="C23" s="12" t="s">
        <v>70</v>
      </c>
      <c r="D23" s="13">
        <v>0</v>
      </c>
      <c r="E23" s="13">
        <v>58</v>
      </c>
      <c r="F23" s="14">
        <v>58.600960000000001</v>
      </c>
      <c r="G23" s="14">
        <f t="shared" si="1"/>
        <v>58.600960000000001</v>
      </c>
      <c r="H23" s="14">
        <v>0</v>
      </c>
      <c r="I23" s="15" t="s">
        <v>92</v>
      </c>
    </row>
    <row r="24" spans="1:9" ht="179.25" customHeight="1" x14ac:dyDescent="0.35">
      <c r="A24" s="11"/>
      <c r="B24" s="17" t="s">
        <v>61</v>
      </c>
      <c r="C24" s="12" t="s">
        <v>60</v>
      </c>
      <c r="D24" s="13">
        <v>0</v>
      </c>
      <c r="E24" s="13">
        <v>7.8</v>
      </c>
      <c r="F24" s="14">
        <v>7.7739000000000003</v>
      </c>
      <c r="G24" s="14">
        <f t="shared" si="1"/>
        <v>7.7739000000000003</v>
      </c>
      <c r="H24" s="14">
        <v>0</v>
      </c>
      <c r="I24" s="15" t="s">
        <v>92</v>
      </c>
    </row>
    <row r="25" spans="1:9" s="10" customFormat="1" ht="32.4" customHeight="1" x14ac:dyDescent="0.3">
      <c r="A25" s="7" t="s">
        <v>31</v>
      </c>
      <c r="B25" s="6" t="s">
        <v>34</v>
      </c>
      <c r="C25" s="6" t="s">
        <v>33</v>
      </c>
      <c r="D25" s="8">
        <f>SUM(D26)</f>
        <v>1080</v>
      </c>
      <c r="E25" s="8">
        <f t="shared" ref="E25:F25" si="8">SUM(E26)</f>
        <v>886</v>
      </c>
      <c r="F25" s="8">
        <f t="shared" si="8"/>
        <v>885.59061999999994</v>
      </c>
      <c r="G25" s="9">
        <f t="shared" si="1"/>
        <v>-194.40938000000006</v>
      </c>
      <c r="H25" s="9">
        <f>F25/D25*100</f>
        <v>81.999131481481484</v>
      </c>
      <c r="I25" s="5" t="s">
        <v>75</v>
      </c>
    </row>
    <row r="26" spans="1:9" ht="54.75" customHeight="1" x14ac:dyDescent="0.35">
      <c r="A26" s="11"/>
      <c r="B26" s="12" t="s">
        <v>36</v>
      </c>
      <c r="C26" s="12" t="s">
        <v>35</v>
      </c>
      <c r="D26" s="13">
        <v>1080</v>
      </c>
      <c r="E26" s="13">
        <f>1080-194</f>
        <v>886</v>
      </c>
      <c r="F26" s="14">
        <v>885.59061999999994</v>
      </c>
      <c r="G26" s="14">
        <f t="shared" si="1"/>
        <v>-194.40938000000006</v>
      </c>
      <c r="H26" s="14">
        <f>F26/D26*100</f>
        <v>81.999131481481484</v>
      </c>
      <c r="I26" s="15" t="s">
        <v>89</v>
      </c>
    </row>
    <row r="27" spans="1:9" s="10" customFormat="1" ht="40.5" customHeight="1" x14ac:dyDescent="0.3">
      <c r="A27" s="7" t="s">
        <v>32</v>
      </c>
      <c r="B27" s="6" t="s">
        <v>38</v>
      </c>
      <c r="C27" s="6" t="s">
        <v>37</v>
      </c>
      <c r="D27" s="8">
        <v>905</v>
      </c>
      <c r="E27" s="8">
        <f t="shared" ref="E27:F27" si="9">E28+E29</f>
        <v>2664</v>
      </c>
      <c r="F27" s="8">
        <f t="shared" si="9"/>
        <v>2768.7799999999997</v>
      </c>
      <c r="G27" s="9">
        <f t="shared" si="1"/>
        <v>1863.7799999999997</v>
      </c>
      <c r="H27" s="9">
        <f>F27/D27*100</f>
        <v>305.94254143646407</v>
      </c>
      <c r="I27" s="5" t="s">
        <v>75</v>
      </c>
    </row>
    <row r="28" spans="1:9" ht="40.5" customHeight="1" x14ac:dyDescent="0.35">
      <c r="A28" s="7" t="s">
        <v>33</v>
      </c>
      <c r="B28" s="12" t="s">
        <v>68</v>
      </c>
      <c r="C28" s="19" t="s">
        <v>41</v>
      </c>
      <c r="D28" s="20">
        <v>905</v>
      </c>
      <c r="E28" s="13">
        <f>905-145</f>
        <v>760</v>
      </c>
      <c r="F28" s="14">
        <v>856.22</v>
      </c>
      <c r="G28" s="14">
        <f t="shared" si="1"/>
        <v>-48.779999999999973</v>
      </c>
      <c r="H28" s="14">
        <f>F28/D28*100</f>
        <v>94.609944751381221</v>
      </c>
      <c r="I28" s="15" t="s">
        <v>93</v>
      </c>
    </row>
    <row r="29" spans="1:9" ht="81" customHeight="1" x14ac:dyDescent="0.35">
      <c r="A29" s="7"/>
      <c r="B29" s="21" t="s">
        <v>40</v>
      </c>
      <c r="C29" s="22" t="s">
        <v>39</v>
      </c>
      <c r="D29" s="20">
        <v>0</v>
      </c>
      <c r="E29" s="13">
        <f>16.6+242.4+1500+145</f>
        <v>1904</v>
      </c>
      <c r="F29" s="14">
        <v>1912.56</v>
      </c>
      <c r="G29" s="9">
        <f t="shared" si="1"/>
        <v>1912.56</v>
      </c>
      <c r="H29" s="14">
        <v>0</v>
      </c>
      <c r="I29" s="15" t="s">
        <v>94</v>
      </c>
    </row>
    <row r="30" spans="1:9" s="10" customFormat="1" ht="44.25" customHeight="1" x14ac:dyDescent="0.3">
      <c r="A30" s="7" t="s">
        <v>35</v>
      </c>
      <c r="B30" s="23" t="s">
        <v>43</v>
      </c>
      <c r="C30" s="23" t="s">
        <v>42</v>
      </c>
      <c r="D30" s="24">
        <f>SUM(D31:D32)</f>
        <v>2838.3330000000001</v>
      </c>
      <c r="E30" s="8">
        <f t="shared" ref="E30:F30" si="10">SUM(E31:E34)</f>
        <v>5956.2086199999994</v>
      </c>
      <c r="F30" s="8">
        <f t="shared" si="10"/>
        <v>2270.0893999999998</v>
      </c>
      <c r="G30" s="9">
        <f t="shared" si="1"/>
        <v>-568.24360000000024</v>
      </c>
      <c r="H30" s="9">
        <f>F30/D30*100</f>
        <v>79.979671166138715</v>
      </c>
      <c r="I30" s="5" t="s">
        <v>75</v>
      </c>
    </row>
    <row r="31" spans="1:9" ht="108.75" customHeight="1" x14ac:dyDescent="0.35">
      <c r="A31" s="7" t="s">
        <v>37</v>
      </c>
      <c r="B31" s="17" t="s">
        <v>45</v>
      </c>
      <c r="C31" s="12" t="s">
        <v>44</v>
      </c>
      <c r="D31" s="13">
        <v>2288.3330000000001</v>
      </c>
      <c r="E31" s="13">
        <f>2288.333+1499.6+260.65834</f>
        <v>4048.5913399999999</v>
      </c>
      <c r="F31" s="14">
        <v>531.99940000000004</v>
      </c>
      <c r="G31" s="14">
        <f t="shared" si="1"/>
        <v>-1756.3335999999999</v>
      </c>
      <c r="H31" s="14">
        <f>F31/D31*100</f>
        <v>23.248338419277264</v>
      </c>
      <c r="I31" s="15" t="s">
        <v>95</v>
      </c>
    </row>
    <row r="32" spans="1:9" ht="61.5" customHeight="1" x14ac:dyDescent="0.35">
      <c r="A32" s="11" t="s">
        <v>39</v>
      </c>
      <c r="B32" s="17" t="s">
        <v>65</v>
      </c>
      <c r="C32" s="12" t="s">
        <v>46</v>
      </c>
      <c r="D32" s="13">
        <v>550</v>
      </c>
      <c r="E32" s="13">
        <f>550+894-100</f>
        <v>1344</v>
      </c>
      <c r="F32" s="14">
        <v>1229.9100000000001</v>
      </c>
      <c r="G32" s="14">
        <f t="shared" si="1"/>
        <v>679.91000000000008</v>
      </c>
      <c r="H32" s="14">
        <f>F32/D32*100</f>
        <v>223.62</v>
      </c>
      <c r="I32" s="15" t="s">
        <v>99</v>
      </c>
    </row>
    <row r="33" spans="1:9" ht="63.75" customHeight="1" x14ac:dyDescent="0.35">
      <c r="A33" s="11"/>
      <c r="B33" s="17" t="s">
        <v>59</v>
      </c>
      <c r="C33" s="12" t="s">
        <v>58</v>
      </c>
      <c r="D33" s="13">
        <v>0</v>
      </c>
      <c r="E33" s="13">
        <f>115.527+3.5</f>
        <v>119.027</v>
      </c>
      <c r="F33" s="14">
        <v>118.98</v>
      </c>
      <c r="G33" s="14">
        <f t="shared" si="1"/>
        <v>118.98</v>
      </c>
      <c r="H33" s="14">
        <v>0</v>
      </c>
      <c r="I33" s="15" t="s">
        <v>98</v>
      </c>
    </row>
    <row r="34" spans="1:9" ht="66.75" customHeight="1" x14ac:dyDescent="0.35">
      <c r="A34" s="11"/>
      <c r="B34" s="17" t="s">
        <v>71</v>
      </c>
      <c r="C34" s="12" t="s">
        <v>72</v>
      </c>
      <c r="D34" s="13">
        <v>0</v>
      </c>
      <c r="E34" s="13">
        <f>3035.2-2590.60972</f>
        <v>444.59027999999989</v>
      </c>
      <c r="F34" s="14">
        <v>389.2</v>
      </c>
      <c r="G34" s="14">
        <f t="shared" si="1"/>
        <v>389.2</v>
      </c>
      <c r="H34" s="14">
        <v>0</v>
      </c>
      <c r="I34" s="15" t="s">
        <v>98</v>
      </c>
    </row>
    <row r="35" spans="1:9" s="10" customFormat="1" ht="60" customHeight="1" x14ac:dyDescent="0.3">
      <c r="A35" s="7" t="s">
        <v>41</v>
      </c>
      <c r="B35" s="25" t="s">
        <v>49</v>
      </c>
      <c r="C35" s="6" t="s">
        <v>48</v>
      </c>
      <c r="D35" s="26">
        <v>1150</v>
      </c>
      <c r="E35" s="26">
        <f>1150+71+279+450</f>
        <v>1950</v>
      </c>
      <c r="F35" s="9">
        <v>2012.54</v>
      </c>
      <c r="G35" s="9">
        <f t="shared" si="1"/>
        <v>862.54</v>
      </c>
      <c r="H35" s="9">
        <f>F35/D35*100</f>
        <v>175.00347826086957</v>
      </c>
      <c r="I35" s="5" t="s">
        <v>97</v>
      </c>
    </row>
    <row r="36" spans="1:9" s="10" customFormat="1" ht="19.95" customHeight="1" x14ac:dyDescent="0.3">
      <c r="A36" s="7" t="s">
        <v>42</v>
      </c>
      <c r="B36" s="25" t="s">
        <v>51</v>
      </c>
      <c r="C36" s="6" t="s">
        <v>50</v>
      </c>
      <c r="D36" s="8">
        <v>424</v>
      </c>
      <c r="E36" s="8">
        <v>424</v>
      </c>
      <c r="F36" s="9">
        <v>417.19</v>
      </c>
      <c r="G36" s="9">
        <f t="shared" si="1"/>
        <v>-6.8100000000000023</v>
      </c>
      <c r="H36" s="9">
        <f>F36/D36*100</f>
        <v>98.393867924528294</v>
      </c>
      <c r="I36" s="5" t="s">
        <v>75</v>
      </c>
    </row>
    <row r="37" spans="1:9" s="10" customFormat="1" ht="23.25" customHeight="1" x14ac:dyDescent="0.3">
      <c r="A37" s="7" t="s">
        <v>47</v>
      </c>
      <c r="B37" s="27" t="s">
        <v>96</v>
      </c>
      <c r="C37" s="28" t="s">
        <v>104</v>
      </c>
      <c r="D37" s="9">
        <v>379867.43</v>
      </c>
      <c r="E37" s="9">
        <v>414997.84</v>
      </c>
      <c r="F37" s="9">
        <v>407343.72</v>
      </c>
      <c r="G37" s="29">
        <f t="shared" si="1"/>
        <v>27476.289999999979</v>
      </c>
      <c r="H37" s="34">
        <f>F37/D37*100</f>
        <v>107.23312604084008</v>
      </c>
      <c r="I37" s="5" t="s">
        <v>75</v>
      </c>
    </row>
    <row r="38" spans="1:9" ht="26.25" customHeight="1" x14ac:dyDescent="0.35">
      <c r="A38" s="7" t="s">
        <v>48</v>
      </c>
      <c r="B38" s="30" t="s">
        <v>100</v>
      </c>
      <c r="C38" s="38" t="s">
        <v>109</v>
      </c>
      <c r="D38" s="14">
        <v>25934.58</v>
      </c>
      <c r="E38" s="14">
        <v>76815.320000000007</v>
      </c>
      <c r="F38" s="14">
        <v>76815.320000000007</v>
      </c>
      <c r="G38" s="31"/>
      <c r="H38" s="35">
        <f t="shared" ref="H38:H41" si="11">F38/D38*100</f>
        <v>296.1887950373594</v>
      </c>
      <c r="I38" s="12" t="s">
        <v>105</v>
      </c>
    </row>
    <row r="39" spans="1:9" ht="26.25" customHeight="1" thickBot="1" x14ac:dyDescent="0.4">
      <c r="A39" s="32" t="s">
        <v>50</v>
      </c>
      <c r="B39" s="30" t="s">
        <v>101</v>
      </c>
      <c r="C39" s="38" t="s">
        <v>110</v>
      </c>
      <c r="D39" s="14">
        <v>5233.9399999999996</v>
      </c>
      <c r="E39" s="14">
        <v>5497</v>
      </c>
      <c r="F39" s="14">
        <v>5424.59</v>
      </c>
      <c r="G39" s="31"/>
      <c r="H39" s="35">
        <f t="shared" si="11"/>
        <v>103.64257137070736</v>
      </c>
      <c r="I39" s="36" t="s">
        <v>106</v>
      </c>
    </row>
    <row r="40" spans="1:9" ht="23.25" customHeight="1" x14ac:dyDescent="0.35">
      <c r="B40" s="30" t="s">
        <v>102</v>
      </c>
      <c r="C40" s="38" t="s">
        <v>111</v>
      </c>
      <c r="D40" s="14">
        <v>328103.92</v>
      </c>
      <c r="E40" s="14">
        <v>310871.40999999997</v>
      </c>
      <c r="F40" s="14">
        <v>307552.84999999998</v>
      </c>
      <c r="G40" s="31"/>
      <c r="H40" s="35">
        <f t="shared" si="11"/>
        <v>93.736414365302309</v>
      </c>
      <c r="I40" s="15" t="s">
        <v>107</v>
      </c>
    </row>
    <row r="41" spans="1:9" ht="23.25" customHeight="1" x14ac:dyDescent="0.35">
      <c r="B41" s="30" t="s">
        <v>103</v>
      </c>
      <c r="C41" s="38" t="s">
        <v>112</v>
      </c>
      <c r="D41" s="14">
        <v>20595</v>
      </c>
      <c r="E41" s="14">
        <v>21814.11</v>
      </c>
      <c r="F41" s="14">
        <v>19183</v>
      </c>
      <c r="G41" s="31"/>
      <c r="H41" s="35">
        <f t="shared" si="11"/>
        <v>93.143966982277249</v>
      </c>
      <c r="I41" s="15" t="s">
        <v>108</v>
      </c>
    </row>
    <row r="42" spans="1:9" ht="15.6" customHeight="1" x14ac:dyDescent="0.35"/>
    <row r="43" spans="1:9" ht="15.6" customHeight="1" x14ac:dyDescent="0.35"/>
    <row r="44" spans="1:9" ht="15.6" customHeight="1" x14ac:dyDescent="0.35"/>
    <row r="45" spans="1:9" ht="15.6" customHeight="1" x14ac:dyDescent="0.35"/>
    <row r="46" spans="1:9" ht="15.6" customHeight="1" x14ac:dyDescent="0.35"/>
    <row r="47" spans="1:9" ht="15.6" customHeight="1" x14ac:dyDescent="0.35"/>
    <row r="48" spans="1:9" ht="15.6" customHeight="1" x14ac:dyDescent="0.35"/>
    <row r="49" ht="15.6" customHeight="1" x14ac:dyDescent="0.35"/>
    <row r="50" ht="15.6" customHeight="1" x14ac:dyDescent="0.35"/>
    <row r="51" ht="15.6" customHeight="1" x14ac:dyDescent="0.35"/>
    <row r="52" ht="15.6" customHeight="1" x14ac:dyDescent="0.35"/>
    <row r="53" ht="15.6" customHeight="1" x14ac:dyDescent="0.35"/>
    <row r="54" ht="15.6" customHeight="1" x14ac:dyDescent="0.35"/>
    <row r="55" ht="15.6" customHeight="1" x14ac:dyDescent="0.35"/>
    <row r="56" ht="15.6" customHeight="1" x14ac:dyDescent="0.35"/>
    <row r="57" ht="15.6" customHeight="1" x14ac:dyDescent="0.35"/>
    <row r="58" ht="15.6" customHeight="1" x14ac:dyDescent="0.35"/>
    <row r="59" ht="15.6" customHeight="1" x14ac:dyDescent="0.35"/>
    <row r="60" ht="15.6" customHeight="1" x14ac:dyDescent="0.35"/>
    <row r="61" ht="15.6" customHeight="1" x14ac:dyDescent="0.35"/>
    <row r="62" ht="15.6" customHeight="1" x14ac:dyDescent="0.35"/>
    <row r="63" ht="15.6" customHeight="1" x14ac:dyDescent="0.35"/>
    <row r="64" ht="15.6" customHeight="1" x14ac:dyDescent="0.35"/>
    <row r="65" ht="15.6" customHeight="1" x14ac:dyDescent="0.35"/>
    <row r="66" ht="15.6" customHeight="1" x14ac:dyDescent="0.35"/>
    <row r="67" ht="15.6" customHeight="1" x14ac:dyDescent="0.35"/>
    <row r="68" ht="15.6" customHeight="1" x14ac:dyDescent="0.35"/>
    <row r="69" ht="15.6" customHeight="1" x14ac:dyDescent="0.35"/>
    <row r="70" ht="15.6" customHeight="1" x14ac:dyDescent="0.35"/>
    <row r="71" ht="15.6" customHeight="1" x14ac:dyDescent="0.35"/>
    <row r="72" ht="15.6" customHeight="1" x14ac:dyDescent="0.35"/>
    <row r="73" ht="15.6" customHeight="1" x14ac:dyDescent="0.35"/>
    <row r="74" ht="15.6" customHeight="1" x14ac:dyDescent="0.35"/>
    <row r="75" ht="15.6" customHeight="1" x14ac:dyDescent="0.35"/>
    <row r="76" ht="15.6" customHeight="1" x14ac:dyDescent="0.35"/>
    <row r="77" ht="15.6" customHeight="1" x14ac:dyDescent="0.35"/>
    <row r="78" ht="15.6" customHeight="1" x14ac:dyDescent="0.35"/>
    <row r="79" ht="15.6" customHeight="1" x14ac:dyDescent="0.35"/>
    <row r="80" ht="15.6" customHeight="1" x14ac:dyDescent="0.35"/>
    <row r="81" ht="15.6" customHeight="1" x14ac:dyDescent="0.35"/>
    <row r="82" ht="15.6" customHeight="1" x14ac:dyDescent="0.35"/>
    <row r="83" ht="15.6" customHeight="1" x14ac:dyDescent="0.35"/>
    <row r="84" ht="15.6" customHeight="1" x14ac:dyDescent="0.35"/>
    <row r="85" ht="15.6" customHeight="1" x14ac:dyDescent="0.35"/>
    <row r="86" ht="15.6" customHeight="1" x14ac:dyDescent="0.35"/>
    <row r="87" ht="15.6" customHeight="1" x14ac:dyDescent="0.35"/>
    <row r="88" ht="15.6" customHeight="1" x14ac:dyDescent="0.35"/>
    <row r="89" ht="15.6" customHeight="1" x14ac:dyDescent="0.35"/>
  </sheetData>
  <mergeCells count="1">
    <mergeCell ref="B1:I2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2024-06-05T07:06:12Z</dcterms:modified>
</cp:coreProperties>
</file>