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ЭтаКнига" defaultThemeVersion="124226"/>
  <mc:AlternateContent xmlns:mc="http://schemas.openxmlformats.org/markup-compatibility/2006">
    <mc:Choice Requires="x15">
      <x15ac:absPath xmlns:x15ac="http://schemas.microsoft.com/office/spreadsheetml/2010/11/ac" url="F:\Работа\175-НПА от 29.08.2024\"/>
    </mc:Choice>
  </mc:AlternateContent>
  <xr:revisionPtr revIDLastSave="0" documentId="13_ncr:1_{25D6567A-89D0-461E-B979-EE4B869E5C41}" xr6:coauthVersionLast="45" xr6:coauthVersionMax="45" xr10:uidLastSave="{00000000-0000-0000-0000-000000000000}"/>
  <bookViews>
    <workbookView xWindow="-120" yWindow="-120" windowWidth="29040" windowHeight="15720" tabRatio="807" activeTab="1" xr2:uid="{00000000-000D-0000-FFFF-FFFF00000000}"/>
  </bookViews>
  <sheets>
    <sheet name="1 " sheetId="108" r:id="rId1"/>
    <sheet name="2  " sheetId="112" r:id="rId2"/>
    <sheet name="3" sheetId="119" r:id="rId3"/>
    <sheet name="4" sheetId="120" r:id="rId4"/>
    <sheet name="5" sheetId="113" r:id="rId5"/>
    <sheet name="6" sheetId="121" r:id="rId6"/>
    <sheet name="7" sheetId="122" r:id="rId7"/>
  </sheets>
  <externalReferences>
    <externalReference r:id="rId8"/>
  </externalReferences>
  <definedNames>
    <definedName name="_xlnm._FilterDatabase" localSheetId="3" hidden="1">'4'!$A$10:$I$217</definedName>
    <definedName name="_xlnm.Print_Area" localSheetId="0">'1 '!$A$1:$E$21</definedName>
    <definedName name="_xlnm.Print_Area" localSheetId="1">'2  '!$A$1:$F$100</definedName>
    <definedName name="_xlnm.Print_Area" localSheetId="2">'3'!$A$1:$H$967</definedName>
    <definedName name="_xlnm.Print_Area" localSheetId="3">'4'!$A$1:$J$987</definedName>
    <definedName name="_xlnm.Print_Area" localSheetId="4">'5'!$A$1:$F$332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112" l="1"/>
  <c r="F600" i="119" l="1"/>
  <c r="F602" i="119"/>
  <c r="G184" i="120"/>
  <c r="F800" i="119" l="1"/>
  <c r="G340" i="119" l="1"/>
  <c r="G339" i="119" s="1"/>
  <c r="G338" i="119" s="1"/>
  <c r="H340" i="119"/>
  <c r="F340" i="119"/>
  <c r="F339" i="119" s="1"/>
  <c r="F338" i="119" s="1"/>
  <c r="H339" i="119" l="1"/>
  <c r="H338" i="119" s="1"/>
  <c r="B16" i="122"/>
  <c r="E227" i="113" l="1"/>
  <c r="E228" i="113" s="1"/>
  <c r="F227" i="113"/>
  <c r="F228" i="113" s="1"/>
  <c r="D229" i="113"/>
  <c r="F226" i="113" l="1"/>
  <c r="E226" i="113"/>
  <c r="D33" i="113"/>
  <c r="D32" i="113" l="1"/>
  <c r="D36" i="113"/>
  <c r="D35" i="113"/>
  <c r="D15" i="113" l="1"/>
  <c r="D280" i="113"/>
  <c r="G18" i="121"/>
  <c r="D264" i="113" l="1"/>
  <c r="G652" i="120"/>
  <c r="D265" i="113"/>
  <c r="F32" i="119"/>
  <c r="D291" i="113" l="1"/>
  <c r="D294" i="113"/>
  <c r="D50" i="113" l="1"/>
  <c r="F317" i="119"/>
  <c r="G262" i="120"/>
  <c r="D255" i="113"/>
  <c r="M31" i="121"/>
  <c r="J31" i="121"/>
  <c r="G31" i="121"/>
  <c r="L30" i="121"/>
  <c r="I30" i="121"/>
  <c r="H30" i="121"/>
  <c r="F30" i="121" s="1"/>
  <c r="N28" i="121"/>
  <c r="L28" i="121" s="1"/>
  <c r="K28" i="121"/>
  <c r="I28" i="121" s="1"/>
  <c r="H28" i="121"/>
  <c r="F28" i="121" s="1"/>
  <c r="L25" i="121"/>
  <c r="I25" i="121"/>
  <c r="F25" i="121"/>
  <c r="N23" i="121"/>
  <c r="K23" i="121"/>
  <c r="H23" i="121"/>
  <c r="L20" i="121"/>
  <c r="I20" i="121"/>
  <c r="H20" i="121"/>
  <c r="F20" i="121" s="1"/>
  <c r="L18" i="121"/>
  <c r="I18" i="121"/>
  <c r="F18" i="121"/>
  <c r="L15" i="121"/>
  <c r="I15" i="121"/>
  <c r="F15" i="121"/>
  <c r="K31" i="121" l="1"/>
  <c r="N31" i="121"/>
  <c r="H31" i="121"/>
  <c r="I23" i="121"/>
  <c r="I31" i="121" s="1"/>
  <c r="F23" i="121"/>
  <c r="F31" i="121" s="1"/>
  <c r="L23" i="121"/>
  <c r="L31" i="121" s="1"/>
  <c r="C20" i="108" l="1"/>
  <c r="G793" i="120" l="1"/>
  <c r="D296" i="113" l="1"/>
  <c r="G244" i="119" l="1"/>
  <c r="H244" i="119"/>
  <c r="D180" i="113"/>
  <c r="D48" i="113"/>
  <c r="D47" i="113"/>
  <c r="D93" i="113"/>
  <c r="D175" i="113"/>
  <c r="D52" i="113"/>
  <c r="D101" i="113"/>
  <c r="D27" i="113"/>
  <c r="H191" i="120" l="1"/>
  <c r="I191" i="120"/>
  <c r="F256" i="113"/>
  <c r="E256" i="113"/>
  <c r="D235" i="113" l="1"/>
  <c r="D16" i="112" l="1"/>
  <c r="D21" i="112" l="1"/>
  <c r="F491" i="119" l="1"/>
  <c r="F109" i="119"/>
  <c r="F107" i="119"/>
  <c r="D220" i="113" l="1"/>
  <c r="D186" i="113"/>
  <c r="D184" i="113"/>
  <c r="D74" i="113" l="1"/>
  <c r="D75" i="113"/>
  <c r="D148" i="113"/>
  <c r="D167" i="113"/>
  <c r="D62" i="113"/>
  <c r="D14" i="113"/>
  <c r="D88" i="113"/>
  <c r="D25" i="113"/>
  <c r="D287" i="113"/>
  <c r="D269" i="113"/>
  <c r="D301" i="113"/>
  <c r="D278" i="113"/>
  <c r="D257" i="113" l="1"/>
  <c r="F245" i="119" l="1"/>
  <c r="D256" i="113"/>
  <c r="D337" i="113"/>
  <c r="G192" i="120" l="1"/>
  <c r="G191" i="120" s="1"/>
  <c r="F244" i="119"/>
  <c r="F970" i="119"/>
  <c r="D95" i="112"/>
  <c r="D83" i="112"/>
  <c r="D67" i="112"/>
  <c r="D63" i="112"/>
  <c r="D58" i="112"/>
  <c r="D44" i="112"/>
  <c r="D37" i="112"/>
  <c r="D39" i="112"/>
  <c r="D32" i="112"/>
  <c r="D27" i="112"/>
  <c r="D19" i="112"/>
  <c r="G627" i="120" l="1"/>
  <c r="F934" i="119"/>
  <c r="D217" i="113"/>
  <c r="F42" i="119" l="1"/>
  <c r="G908" i="120" l="1"/>
  <c r="H261" i="120"/>
  <c r="H260" i="120" s="1"/>
  <c r="I261" i="120"/>
  <c r="I260" i="120" s="1"/>
  <c r="H316" i="119"/>
  <c r="H315" i="119" s="1"/>
  <c r="G316" i="119"/>
  <c r="G315" i="119" s="1"/>
  <c r="D300" i="113"/>
  <c r="F166" i="119" s="1"/>
  <c r="F88" i="119"/>
  <c r="F90" i="119"/>
  <c r="G261" i="120"/>
  <c r="G260" i="120" s="1"/>
  <c r="F316" i="119"/>
  <c r="F315" i="119" s="1"/>
  <c r="F508" i="119"/>
  <c r="F514" i="119"/>
  <c r="G522" i="119"/>
  <c r="F618" i="119"/>
  <c r="G504" i="120" l="1"/>
  <c r="D266" i="113"/>
  <c r="D195" i="113"/>
  <c r="D82" i="113"/>
  <c r="E47" i="113"/>
  <c r="D109" i="113"/>
  <c r="D108" i="113"/>
  <c r="G907" i="120" s="1"/>
  <c r="D99" i="113"/>
  <c r="G849" i="120"/>
  <c r="D71" i="113"/>
  <c r="D61" i="113"/>
  <c r="F47" i="113"/>
  <c r="F245" i="113"/>
  <c r="E245" i="113"/>
  <c r="F617" i="119" l="1"/>
  <c r="D87" i="112"/>
  <c r="D99" i="112"/>
  <c r="D103" i="112"/>
  <c r="D36" i="112" l="1"/>
  <c r="D35" i="112" l="1"/>
  <c r="D203" i="113"/>
  <c r="D68" i="112"/>
  <c r="D208" i="113"/>
  <c r="D244" i="113" l="1"/>
  <c r="D245" i="113"/>
  <c r="D236" i="113" l="1"/>
  <c r="F823" i="119"/>
  <c r="G540" i="120"/>
  <c r="D84" i="112"/>
  <c r="J905" i="120" l="1"/>
  <c r="H816" i="120" l="1"/>
  <c r="H815" i="120" s="1"/>
  <c r="H814" i="120" s="1"/>
  <c r="I816" i="120"/>
  <c r="I815" i="120" s="1"/>
  <c r="I814" i="120" s="1"/>
  <c r="G816" i="120"/>
  <c r="G815" i="120" s="1"/>
  <c r="G814" i="120" s="1"/>
  <c r="G813" i="120"/>
  <c r="G812" i="120" s="1"/>
  <c r="G811" i="120" s="1"/>
  <c r="G810" i="120"/>
  <c r="G809" i="120" s="1"/>
  <c r="G808" i="120" s="1"/>
  <c r="G421" i="119"/>
  <c r="H421" i="119"/>
  <c r="G436" i="119"/>
  <c r="H436" i="119"/>
  <c r="G461" i="119"/>
  <c r="H461" i="119"/>
  <c r="G497" i="119"/>
  <c r="G496" i="119" s="1"/>
  <c r="G495" i="119" s="1"/>
  <c r="F497" i="119"/>
  <c r="F496" i="119" s="1"/>
  <c r="F495" i="119" s="1"/>
  <c r="H496" i="119"/>
  <c r="H495" i="119" s="1"/>
  <c r="F490" i="119"/>
  <c r="F489" i="119" s="1"/>
  <c r="F494" i="119"/>
  <c r="F493" i="119" s="1"/>
  <c r="F492" i="119" s="1"/>
  <c r="F488" i="119" l="1"/>
  <c r="F487" i="119" s="1"/>
  <c r="G807" i="120"/>
  <c r="G806" i="120" s="1"/>
  <c r="F52" i="113"/>
  <c r="D100" i="113"/>
  <c r="F102" i="113"/>
  <c r="E102" i="113"/>
  <c r="F101" i="113"/>
  <c r="E101" i="113"/>
  <c r="F50" i="113"/>
  <c r="E50" i="113"/>
  <c r="E52" i="113"/>
  <c r="F477" i="119"/>
  <c r="F100" i="113" l="1"/>
  <c r="H793" i="120"/>
  <c r="G474" i="119"/>
  <c r="H813" i="120"/>
  <c r="H812" i="120" s="1"/>
  <c r="H811" i="120" s="1"/>
  <c r="G494" i="119"/>
  <c r="G493" i="119" s="1"/>
  <c r="G492" i="119" s="1"/>
  <c r="G477" i="119"/>
  <c r="H796" i="120"/>
  <c r="I793" i="120"/>
  <c r="H474" i="119"/>
  <c r="I813" i="120"/>
  <c r="I812" i="120" s="1"/>
  <c r="I811" i="120" s="1"/>
  <c r="H494" i="119"/>
  <c r="H493" i="119" s="1"/>
  <c r="H492" i="119" s="1"/>
  <c r="H477" i="119"/>
  <c r="I796" i="120"/>
  <c r="H491" i="119"/>
  <c r="H490" i="119" s="1"/>
  <c r="H489" i="119" s="1"/>
  <c r="I810" i="120"/>
  <c r="I809" i="120" s="1"/>
  <c r="I808" i="120" s="1"/>
  <c r="F474" i="119"/>
  <c r="E100" i="113"/>
  <c r="G491" i="119"/>
  <c r="G490" i="119" s="1"/>
  <c r="G489" i="119" s="1"/>
  <c r="H810" i="120"/>
  <c r="H809" i="120" s="1"/>
  <c r="H808" i="120" s="1"/>
  <c r="D252" i="113"/>
  <c r="H807" i="120" l="1"/>
  <c r="H806" i="120" s="1"/>
  <c r="I807" i="120"/>
  <c r="I806" i="120" s="1"/>
  <c r="G488" i="119"/>
  <c r="G487" i="119" s="1"/>
  <c r="H488" i="119"/>
  <c r="H487" i="119" s="1"/>
  <c r="D98" i="112"/>
  <c r="D57" i="112" l="1"/>
  <c r="D251" i="113" s="1"/>
  <c r="G182" i="120"/>
  <c r="F235" i="119"/>
  <c r="F394" i="119"/>
  <c r="F424" i="119"/>
  <c r="G722" i="120" l="1"/>
  <c r="D60" i="113"/>
  <c r="G746" i="120"/>
  <c r="D67" i="113"/>
  <c r="D23" i="112" l="1"/>
  <c r="D25" i="112"/>
  <c r="D22" i="112" l="1"/>
  <c r="D174" i="113"/>
  <c r="D166" i="113"/>
  <c r="H117" i="120" l="1"/>
  <c r="I117" i="120"/>
  <c r="G117" i="120"/>
  <c r="G449" i="119"/>
  <c r="G448" i="119" s="1"/>
  <c r="H449" i="119"/>
  <c r="H448" i="119" s="1"/>
  <c r="F30" i="119"/>
  <c r="D170" i="113"/>
  <c r="G98" i="120"/>
  <c r="D222" i="113"/>
  <c r="F145" i="119" l="1"/>
  <c r="D49" i="112"/>
  <c r="D56" i="112"/>
  <c r="E43" i="113"/>
  <c r="F43" i="113"/>
  <c r="D44" i="113"/>
  <c r="D43" i="113" s="1"/>
  <c r="D41" i="113"/>
  <c r="D40" i="113" s="1"/>
  <c r="E40" i="113"/>
  <c r="F40" i="113"/>
  <c r="D38" i="113"/>
  <c r="D39" i="113"/>
  <c r="E34" i="113"/>
  <c r="F34" i="113"/>
  <c r="D34" i="113"/>
  <c r="E31" i="113"/>
  <c r="F31" i="113"/>
  <c r="D31" i="113"/>
  <c r="D29" i="113"/>
  <c r="D30" i="113"/>
  <c r="F440" i="119" l="1"/>
  <c r="G764" i="120"/>
  <c r="D37" i="113"/>
  <c r="G771" i="120"/>
  <c r="F447" i="119"/>
  <c r="F446" i="119" s="1"/>
  <c r="F445" i="119" s="1"/>
  <c r="G774" i="120"/>
  <c r="F450" i="119"/>
  <c r="F449" i="119" s="1"/>
  <c r="F448" i="119" s="1"/>
  <c r="F443" i="119"/>
  <c r="G767" i="120"/>
  <c r="D28" i="113"/>
  <c r="H823" i="119"/>
  <c r="I540" i="120" s="1"/>
  <c r="H822" i="119"/>
  <c r="I539" i="120" s="1"/>
  <c r="H820" i="119"/>
  <c r="I537" i="120" s="1"/>
  <c r="H847" i="119"/>
  <c r="G847" i="119"/>
  <c r="F847" i="119"/>
  <c r="H845" i="119"/>
  <c r="G845" i="119"/>
  <c r="F845" i="119"/>
  <c r="F844" i="119"/>
  <c r="H842" i="119"/>
  <c r="H841" i="119" s="1"/>
  <c r="G842" i="119"/>
  <c r="G841" i="119" s="1"/>
  <c r="F842" i="119"/>
  <c r="F841" i="119" s="1"/>
  <c r="H839" i="119"/>
  <c r="H838" i="119" s="1"/>
  <c r="G839" i="119"/>
  <c r="G838" i="119" s="1"/>
  <c r="F839" i="119"/>
  <c r="F838" i="119" s="1"/>
  <c r="H561" i="120"/>
  <c r="I561" i="120"/>
  <c r="G561" i="120"/>
  <c r="H563" i="120"/>
  <c r="I563" i="120"/>
  <c r="G563" i="120"/>
  <c r="H558" i="120"/>
  <c r="H557" i="120" s="1"/>
  <c r="I558" i="120"/>
  <c r="I557" i="120" s="1"/>
  <c r="G558" i="120"/>
  <c r="G557" i="120" s="1"/>
  <c r="H555" i="120"/>
  <c r="H554" i="120" s="1"/>
  <c r="I555" i="120"/>
  <c r="I554" i="120" s="1"/>
  <c r="G555" i="120"/>
  <c r="G554" i="120" s="1"/>
  <c r="A568" i="120"/>
  <c r="F233" i="113"/>
  <c r="F235" i="113"/>
  <c r="F319" i="113"/>
  <c r="F237" i="113"/>
  <c r="G844" i="119" l="1"/>
  <c r="G837" i="119" s="1"/>
  <c r="G836" i="119" s="1"/>
  <c r="G560" i="120"/>
  <c r="G553" i="120"/>
  <c r="G552" i="120" s="1"/>
  <c r="F444" i="119"/>
  <c r="H560" i="120"/>
  <c r="H553" i="120" s="1"/>
  <c r="H552" i="120" s="1"/>
  <c r="H844" i="119"/>
  <c r="H837" i="119" s="1"/>
  <c r="H836" i="119" s="1"/>
  <c r="F837" i="119"/>
  <c r="F836" i="119" s="1"/>
  <c r="I560" i="120"/>
  <c r="I553" i="120" s="1"/>
  <c r="I552" i="120" s="1"/>
  <c r="E20" i="108" l="1"/>
  <c r="D20" i="108"/>
  <c r="D13" i="108"/>
  <c r="D19" i="108" s="1"/>
  <c r="G807" i="119" l="1"/>
  <c r="H807" i="119"/>
  <c r="H524" i="120"/>
  <c r="I524" i="120"/>
  <c r="G524" i="120"/>
  <c r="H771" i="120"/>
  <c r="H770" i="120" s="1"/>
  <c r="H769" i="120" s="1"/>
  <c r="I771" i="120"/>
  <c r="I770" i="120" s="1"/>
  <c r="I769" i="120" s="1"/>
  <c r="G770" i="120"/>
  <c r="G769" i="120" s="1"/>
  <c r="H774" i="120"/>
  <c r="H773" i="120" s="1"/>
  <c r="H772" i="120" s="1"/>
  <c r="I774" i="120"/>
  <c r="I773" i="120" s="1"/>
  <c r="I772" i="120" s="1"/>
  <c r="H767" i="120"/>
  <c r="I767" i="120"/>
  <c r="H764" i="120"/>
  <c r="I764" i="120"/>
  <c r="J764" i="120"/>
  <c r="G446" i="119"/>
  <c r="G445" i="119" s="1"/>
  <c r="G444" i="119" s="1"/>
  <c r="H446" i="119"/>
  <c r="H445" i="119" s="1"/>
  <c r="H444" i="119" s="1"/>
  <c r="G443" i="119"/>
  <c r="H443" i="119"/>
  <c r="G440" i="119"/>
  <c r="H440" i="119"/>
  <c r="H768" i="120" l="1"/>
  <c r="I768" i="120"/>
  <c r="E56" i="112" l="1"/>
  <c r="F56" i="112"/>
  <c r="E319" i="113"/>
  <c r="D297" i="113"/>
  <c r="H809" i="119"/>
  <c r="I526" i="120" s="1"/>
  <c r="E235" i="113"/>
  <c r="G809" i="119" s="1"/>
  <c r="H526" i="120" s="1"/>
  <c r="E37" i="113" l="1"/>
  <c r="F37" i="113"/>
  <c r="G773" i="120" l="1"/>
  <c r="G772" i="120" s="1"/>
  <c r="G768" i="120" s="1"/>
  <c r="A570" i="120"/>
  <c r="H132" i="119" l="1"/>
  <c r="G132" i="119"/>
  <c r="G786" i="119"/>
  <c r="H786" i="119"/>
  <c r="F786" i="119"/>
  <c r="H519" i="120"/>
  <c r="I519" i="120"/>
  <c r="G519" i="120"/>
  <c r="H87" i="120"/>
  <c r="I87" i="120"/>
  <c r="J567" i="120"/>
  <c r="H574" i="120"/>
  <c r="H573" i="120" s="1"/>
  <c r="I574" i="120"/>
  <c r="I573" i="120" s="1"/>
  <c r="J574" i="120"/>
  <c r="G574" i="120"/>
  <c r="G573" i="120" s="1"/>
  <c r="A569" i="120"/>
  <c r="H855" i="119"/>
  <c r="G855" i="119"/>
  <c r="F855" i="119"/>
  <c r="H854" i="119"/>
  <c r="H853" i="119" s="1"/>
  <c r="G854" i="119"/>
  <c r="G853" i="119" s="1"/>
  <c r="G852" i="119" s="1"/>
  <c r="G851" i="119" s="1"/>
  <c r="G850" i="119" s="1"/>
  <c r="F854" i="119"/>
  <c r="G572" i="120" s="1"/>
  <c r="G571" i="120" s="1"/>
  <c r="F807" i="119"/>
  <c r="F154" i="119"/>
  <c r="D267" i="113"/>
  <c r="D319" i="113"/>
  <c r="H852" i="119" l="1"/>
  <c r="H851" i="119" s="1"/>
  <c r="H850" i="119" s="1"/>
  <c r="G87" i="120"/>
  <c r="F809" i="119"/>
  <c r="G526" i="120" s="1"/>
  <c r="G525" i="120" s="1"/>
  <c r="I572" i="120"/>
  <c r="I571" i="120" s="1"/>
  <c r="I570" i="120" s="1"/>
  <c r="I569" i="120" s="1"/>
  <c r="I568" i="120" s="1"/>
  <c r="I567" i="120" s="1"/>
  <c r="H572" i="120"/>
  <c r="H571" i="120" s="1"/>
  <c r="H570" i="120" s="1"/>
  <c r="H569" i="120" s="1"/>
  <c r="H568" i="120" s="1"/>
  <c r="H567" i="120" s="1"/>
  <c r="F132" i="119"/>
  <c r="F853" i="119"/>
  <c r="F852" i="119" s="1"/>
  <c r="F851" i="119" s="1"/>
  <c r="F850" i="119" s="1"/>
  <c r="G570" i="120"/>
  <c r="G569" i="120" s="1"/>
  <c r="G568" i="120" s="1"/>
  <c r="G567" i="120" s="1"/>
  <c r="D93" i="112" l="1"/>
  <c r="D92" i="112"/>
  <c r="I709" i="120" l="1"/>
  <c r="H647" i="120" l="1"/>
  <c r="I647" i="120"/>
  <c r="J326" i="120"/>
  <c r="G551" i="119"/>
  <c r="H551" i="119"/>
  <c r="E85" i="113" l="1"/>
  <c r="H303" i="120" l="1"/>
  <c r="I303" i="120"/>
  <c r="H215" i="120"/>
  <c r="I215" i="120"/>
  <c r="H174" i="120"/>
  <c r="I174" i="120"/>
  <c r="H150" i="120"/>
  <c r="I150" i="120"/>
  <c r="H147" i="120"/>
  <c r="I147" i="120"/>
  <c r="H144" i="120"/>
  <c r="I144" i="120"/>
  <c r="H834" i="120"/>
  <c r="I834" i="120"/>
  <c r="G751" i="119"/>
  <c r="H751" i="119"/>
  <c r="G748" i="119"/>
  <c r="H748" i="119"/>
  <c r="G632" i="119"/>
  <c r="G621" i="119"/>
  <c r="H621" i="119"/>
  <c r="G503" i="119"/>
  <c r="H503" i="119"/>
  <c r="G458" i="119"/>
  <c r="H458" i="119"/>
  <c r="G430" i="119"/>
  <c r="H430" i="119"/>
  <c r="G397" i="119"/>
  <c r="H397" i="119"/>
  <c r="G391" i="119"/>
  <c r="H391" i="119"/>
  <c r="H879" i="120"/>
  <c r="H878" i="120" s="1"/>
  <c r="H877" i="120" s="1"/>
  <c r="I879" i="120"/>
  <c r="I878" i="120" s="1"/>
  <c r="I877" i="120" s="1"/>
  <c r="G879" i="120"/>
  <c r="G878" i="120" s="1"/>
  <c r="G877" i="120" s="1"/>
  <c r="H428" i="120"/>
  <c r="I428" i="120"/>
  <c r="G428" i="120"/>
  <c r="H425" i="120"/>
  <c r="I425" i="120"/>
  <c r="H421" i="120"/>
  <c r="I421" i="120"/>
  <c r="H418" i="120"/>
  <c r="I418" i="120"/>
  <c r="H259" i="120"/>
  <c r="H258" i="120" s="1"/>
  <c r="H257" i="120" s="1"/>
  <c r="I259" i="120"/>
  <c r="I258" i="120" s="1"/>
  <c r="I257" i="120" s="1"/>
  <c r="G259" i="120"/>
  <c r="G258" i="120" s="1"/>
  <c r="G257" i="120" s="1"/>
  <c r="H227" i="120"/>
  <c r="I227" i="120"/>
  <c r="G227" i="120"/>
  <c r="H93" i="120"/>
  <c r="I93" i="120"/>
  <c r="H90" i="120"/>
  <c r="I90" i="120"/>
  <c r="G715" i="119"/>
  <c r="H715" i="119"/>
  <c r="F715" i="119"/>
  <c r="G712" i="119"/>
  <c r="H712" i="119"/>
  <c r="G708" i="119"/>
  <c r="H708" i="119"/>
  <c r="G705" i="119"/>
  <c r="H705" i="119"/>
  <c r="G590" i="119"/>
  <c r="G589" i="119" s="1"/>
  <c r="G588" i="119" s="1"/>
  <c r="H590" i="119"/>
  <c r="H589" i="119" s="1"/>
  <c r="H588" i="119" s="1"/>
  <c r="F590" i="119"/>
  <c r="F589" i="119" s="1"/>
  <c r="F588" i="119" s="1"/>
  <c r="G600" i="119"/>
  <c r="H600" i="119"/>
  <c r="G314" i="119"/>
  <c r="G313" i="119" s="1"/>
  <c r="G312" i="119" s="1"/>
  <c r="H314" i="119"/>
  <c r="H313" i="119" s="1"/>
  <c r="H312" i="119" s="1"/>
  <c r="F314" i="119"/>
  <c r="F313" i="119" s="1"/>
  <c r="F312" i="119" s="1"/>
  <c r="G282" i="119"/>
  <c r="H282" i="119"/>
  <c r="F282" i="119"/>
  <c r="E264" i="113"/>
  <c r="F264" i="113"/>
  <c r="E207" i="113"/>
  <c r="H225" i="120" s="1"/>
  <c r="F207" i="113"/>
  <c r="I225" i="120" s="1"/>
  <c r="D207" i="113"/>
  <c r="E251" i="113"/>
  <c r="G311" i="119" s="1"/>
  <c r="F251" i="113"/>
  <c r="H311" i="119" s="1"/>
  <c r="F280" i="119" l="1"/>
  <c r="D201" i="113"/>
  <c r="F311" i="119"/>
  <c r="F310" i="119" s="1"/>
  <c r="F309" i="119" s="1"/>
  <c r="F308" i="119" s="1"/>
  <c r="H280" i="119"/>
  <c r="G225" i="120"/>
  <c r="H310" i="119"/>
  <c r="H309" i="119" s="1"/>
  <c r="H308" i="119" s="1"/>
  <c r="I256" i="120"/>
  <c r="I255" i="120" s="1"/>
  <c r="I254" i="120" s="1"/>
  <c r="I253" i="120" s="1"/>
  <c r="G310" i="119"/>
  <c r="G309" i="119" s="1"/>
  <c r="G308" i="119" s="1"/>
  <c r="H256" i="120"/>
  <c r="H255" i="120" s="1"/>
  <c r="H254" i="120" s="1"/>
  <c r="H253" i="120" s="1"/>
  <c r="G280" i="119"/>
  <c r="E74" i="113"/>
  <c r="F74" i="113"/>
  <c r="G256" i="120" l="1"/>
  <c r="G255" i="120" s="1"/>
  <c r="G254" i="120" s="1"/>
  <c r="G253" i="120" s="1"/>
  <c r="D164" i="113"/>
  <c r="D161" i="113"/>
  <c r="D162" i="113"/>
  <c r="F85" i="113"/>
  <c r="D85" i="113"/>
  <c r="E75" i="113"/>
  <c r="F75" i="113"/>
  <c r="G421" i="120" l="1"/>
  <c r="F708" i="119"/>
  <c r="F705" i="119"/>
  <c r="G418" i="120"/>
  <c r="E84" i="113"/>
  <c r="G587" i="119"/>
  <c r="G586" i="119" s="1"/>
  <c r="G585" i="119" s="1"/>
  <c r="G584" i="119" s="1"/>
  <c r="H876" i="120"/>
  <c r="H875" i="120" s="1"/>
  <c r="H874" i="120" s="1"/>
  <c r="H873" i="120" s="1"/>
  <c r="D84" i="113"/>
  <c r="G876" i="120"/>
  <c r="G875" i="120" s="1"/>
  <c r="G874" i="120" s="1"/>
  <c r="G873" i="120" s="1"/>
  <c r="F587" i="119"/>
  <c r="F586" i="119" s="1"/>
  <c r="F585" i="119" s="1"/>
  <c r="F584" i="119" s="1"/>
  <c r="F84" i="113"/>
  <c r="I876" i="120"/>
  <c r="I875" i="120" s="1"/>
  <c r="I874" i="120" s="1"/>
  <c r="I873" i="120" s="1"/>
  <c r="H587" i="119"/>
  <c r="H586" i="119" s="1"/>
  <c r="H585" i="119" s="1"/>
  <c r="H584" i="119" s="1"/>
  <c r="G425" i="120"/>
  <c r="F712" i="119"/>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D34" i="112"/>
  <c r="E34" i="112"/>
  <c r="F34" i="112"/>
  <c r="C38" i="112"/>
  <c r="D38" i="112"/>
  <c r="E38" i="112"/>
  <c r="F38" i="112"/>
  <c r="C42" i="112"/>
  <c r="D42" i="112"/>
  <c r="E42" i="112"/>
  <c r="F42" i="112"/>
  <c r="C56" i="112"/>
  <c r="C45" i="112" s="1"/>
  <c r="E45" i="112"/>
  <c r="F45" i="112"/>
  <c r="C72" i="112"/>
  <c r="C71" i="112" s="1"/>
  <c r="C79" i="112"/>
  <c r="C91" i="112"/>
  <c r="D91" i="112"/>
  <c r="D72" i="112" s="1"/>
  <c r="E91" i="112"/>
  <c r="E72" i="112" s="1"/>
  <c r="F91" i="112"/>
  <c r="F72" i="112" s="1"/>
  <c r="D94" i="112"/>
  <c r="E94" i="112"/>
  <c r="F94" i="112"/>
  <c r="D96" i="112"/>
  <c r="E96" i="112"/>
  <c r="F96" i="112"/>
  <c r="E17" i="108"/>
  <c r="D17" i="108"/>
  <c r="C17" i="108"/>
  <c r="E13" i="108"/>
  <c r="E19" i="108" s="1"/>
  <c r="C13" i="108" l="1"/>
  <c r="C19" i="108" s="1"/>
  <c r="E71" i="112"/>
  <c r="E18" i="108"/>
  <c r="F71" i="112"/>
  <c r="F41" i="112" s="1"/>
  <c r="F40" i="112" s="1"/>
  <c r="C15" i="108"/>
  <c r="E15" i="108"/>
  <c r="C10" i="112"/>
  <c r="C12" i="108"/>
  <c r="F10" i="112"/>
  <c r="E12" i="108"/>
  <c r="E10" i="112"/>
  <c r="D71" i="112"/>
  <c r="D41" i="112" s="1"/>
  <c r="D10" i="112"/>
  <c r="E41" i="112"/>
  <c r="E40" i="112" s="1"/>
  <c r="C41" i="112"/>
  <c r="C40" i="112" s="1"/>
  <c r="D18" i="108"/>
  <c r="D12" i="108"/>
  <c r="D15" i="108"/>
  <c r="C100" i="112" l="1"/>
  <c r="C18" i="108"/>
  <c r="E21" i="108"/>
  <c r="F100" i="112"/>
  <c r="E100" i="112"/>
  <c r="D21" i="108"/>
  <c r="D40" i="112"/>
  <c r="D100" i="112" s="1"/>
  <c r="E102" i="112" s="1"/>
  <c r="C21" i="108" l="1"/>
  <c r="D247" i="113"/>
  <c r="H29" i="120" l="1"/>
  <c r="I29" i="120"/>
  <c r="G29" i="120"/>
  <c r="D212" i="113"/>
  <c r="D248" i="113"/>
  <c r="H826" i="120"/>
  <c r="I826" i="120"/>
  <c r="H830" i="120"/>
  <c r="I830" i="120"/>
  <c r="H841" i="120" l="1"/>
  <c r="H840" i="120" s="1"/>
  <c r="H839" i="120" s="1"/>
  <c r="I841" i="120"/>
  <c r="I840" i="120" s="1"/>
  <c r="I839" i="120" s="1"/>
  <c r="G841" i="120"/>
  <c r="G840" i="120" s="1"/>
  <c r="G839" i="120" s="1"/>
  <c r="H760" i="120"/>
  <c r="I760" i="120"/>
  <c r="H753" i="120"/>
  <c r="I753" i="120"/>
  <c r="I746" i="120"/>
  <c r="H743" i="120"/>
  <c r="I743" i="120"/>
  <c r="H551" i="120"/>
  <c r="I551" i="120"/>
  <c r="H508" i="120"/>
  <c r="I508" i="120"/>
  <c r="H492" i="120"/>
  <c r="H489" i="120"/>
  <c r="I489" i="120"/>
  <c r="H486" i="120"/>
  <c r="I486" i="120"/>
  <c r="H484" i="120"/>
  <c r="I484" i="120"/>
  <c r="H481" i="120"/>
  <c r="I481" i="120"/>
  <c r="H478" i="120"/>
  <c r="I478" i="120"/>
  <c r="G447" i="120"/>
  <c r="G450" i="120"/>
  <c r="H252" i="120"/>
  <c r="I252" i="120"/>
  <c r="G252" i="120"/>
  <c r="G746" i="119"/>
  <c r="H746" i="119"/>
  <c r="F746" i="119"/>
  <c r="G365" i="119"/>
  <c r="H365" i="119"/>
  <c r="F365" i="119"/>
  <c r="G362" i="119"/>
  <c r="H362" i="119"/>
  <c r="H746" i="120"/>
  <c r="H823" i="120"/>
  <c r="I823" i="120"/>
  <c r="H504" i="119"/>
  <c r="G510" i="119"/>
  <c r="H827" i="120" s="1"/>
  <c r="H651" i="120"/>
  <c r="H650" i="120" s="1"/>
  <c r="I651" i="120"/>
  <c r="I650" i="120" s="1"/>
  <c r="G651" i="120"/>
  <c r="G650" i="120" s="1"/>
  <c r="J653" i="120"/>
  <c r="H683" i="120"/>
  <c r="H682" i="120" s="1"/>
  <c r="I683" i="120"/>
  <c r="I682" i="120" s="1"/>
  <c r="G683" i="120"/>
  <c r="G682" i="120" s="1"/>
  <c r="H367" i="120"/>
  <c r="H366" i="120" s="1"/>
  <c r="H365" i="120" s="1"/>
  <c r="I367" i="120"/>
  <c r="I366" i="120" s="1"/>
  <c r="I365" i="120" s="1"/>
  <c r="G367" i="120"/>
  <c r="G366" i="120" s="1"/>
  <c r="G365" i="120" s="1"/>
  <c r="J200" i="120"/>
  <c r="H205" i="120"/>
  <c r="I205" i="120"/>
  <c r="G205" i="120"/>
  <c r="I869" i="120"/>
  <c r="I868" i="120" s="1"/>
  <c r="H869" i="120"/>
  <c r="H868" i="120" s="1"/>
  <c r="G869" i="120"/>
  <c r="G868" i="120" s="1"/>
  <c r="H42" i="120"/>
  <c r="I42" i="120"/>
  <c r="G42" i="120"/>
  <c r="H27" i="120"/>
  <c r="I27" i="120"/>
  <c r="G27" i="120"/>
  <c r="H19" i="120"/>
  <c r="I19" i="120"/>
  <c r="G19" i="120"/>
  <c r="G257" i="119"/>
  <c r="H257" i="119"/>
  <c r="F257" i="119"/>
  <c r="G521" i="119"/>
  <c r="G520" i="119" s="1"/>
  <c r="H521" i="119"/>
  <c r="H520" i="119" s="1"/>
  <c r="F521" i="119"/>
  <c r="F520" i="119" s="1"/>
  <c r="H510" i="119"/>
  <c r="I827" i="120" s="1"/>
  <c r="G827" i="120"/>
  <c r="G823" i="120"/>
  <c r="E82" i="113"/>
  <c r="F82" i="113"/>
  <c r="F307" i="119"/>
  <c r="G129" i="119"/>
  <c r="H84" i="120" s="1"/>
  <c r="H129" i="119"/>
  <c r="I84" i="120" s="1"/>
  <c r="F129" i="119"/>
  <c r="G127" i="119"/>
  <c r="H82" i="120" s="1"/>
  <c r="H127" i="119"/>
  <c r="I82" i="120" s="1"/>
  <c r="F127" i="119"/>
  <c r="H109" i="119"/>
  <c r="G109" i="119"/>
  <c r="F504" i="119" l="1"/>
  <c r="F510" i="119"/>
  <c r="G504" i="119"/>
  <c r="H90" i="119"/>
  <c r="G90" i="119"/>
  <c r="G83" i="119"/>
  <c r="H83" i="119"/>
  <c r="F83" i="119"/>
  <c r="G53" i="119"/>
  <c r="H658" i="120" s="1"/>
  <c r="H53" i="119"/>
  <c r="I658" i="120" s="1"/>
  <c r="F53" i="119"/>
  <c r="G40" i="119"/>
  <c r="H25" i="120" s="1"/>
  <c r="H40" i="119"/>
  <c r="I25" i="120" s="1"/>
  <c r="F40" i="119"/>
  <c r="G30" i="119"/>
  <c r="H30" i="119"/>
  <c r="F554" i="119"/>
  <c r="F553" i="119" s="1"/>
  <c r="F552" i="119" s="1"/>
  <c r="E265" i="113"/>
  <c r="G554" i="119" s="1"/>
  <c r="G553" i="119" s="1"/>
  <c r="G552" i="119" s="1"/>
  <c r="F265" i="113"/>
  <c r="H554" i="119" s="1"/>
  <c r="H553" i="119" s="1"/>
  <c r="H552" i="119" s="1"/>
  <c r="G25" i="120" l="1"/>
  <c r="E79" i="113"/>
  <c r="E78" i="113" s="1"/>
  <c r="F79" i="113"/>
  <c r="D79" i="113"/>
  <c r="D73" i="113"/>
  <c r="D253" i="113"/>
  <c r="D250" i="113" s="1"/>
  <c r="F253" i="113"/>
  <c r="E253" i="113"/>
  <c r="D210" i="113"/>
  <c r="G838" i="120" l="1"/>
  <c r="G837" i="120" s="1"/>
  <c r="G836" i="120" s="1"/>
  <c r="G835" i="120" s="1"/>
  <c r="F519" i="119"/>
  <c r="F518" i="119" s="1"/>
  <c r="F517" i="119" s="1"/>
  <c r="F516" i="119" s="1"/>
  <c r="F250" i="113"/>
  <c r="I249" i="120"/>
  <c r="H304" i="119"/>
  <c r="H303" i="119"/>
  <c r="F304" i="119"/>
  <c r="F303" i="119" s="1"/>
  <c r="F302" i="119" s="1"/>
  <c r="G249" i="120"/>
  <c r="F78" i="113"/>
  <c r="I838" i="120"/>
  <c r="I837" i="120" s="1"/>
  <c r="I836" i="120" s="1"/>
  <c r="I835" i="120" s="1"/>
  <c r="H519" i="119"/>
  <c r="H518" i="119" s="1"/>
  <c r="H517" i="119" s="1"/>
  <c r="H516" i="119" s="1"/>
  <c r="E250" i="113"/>
  <c r="H249" i="120"/>
  <c r="G303" i="119"/>
  <c r="G304" i="119"/>
  <c r="G519" i="119"/>
  <c r="G518" i="119" s="1"/>
  <c r="G517" i="119" s="1"/>
  <c r="G516" i="119" s="1"/>
  <c r="H838" i="120"/>
  <c r="H837" i="120" s="1"/>
  <c r="H836" i="120" s="1"/>
  <c r="H835" i="120" s="1"/>
  <c r="D78" i="113"/>
  <c r="E249" i="113"/>
  <c r="F249" i="113"/>
  <c r="D249" i="113"/>
  <c r="H260" i="119" l="1"/>
  <c r="I210" i="120"/>
  <c r="G210" i="120"/>
  <c r="F260" i="119"/>
  <c r="G260" i="119"/>
  <c r="H210" i="120"/>
  <c r="E330" i="113" l="1"/>
  <c r="E247" i="113" l="1"/>
  <c r="F247" i="113"/>
  <c r="E309" i="113"/>
  <c r="F309" i="113"/>
  <c r="D309" i="113"/>
  <c r="E308" i="113"/>
  <c r="F308" i="113"/>
  <c r="D308" i="113"/>
  <c r="D307" i="113"/>
  <c r="F246" i="113" l="1"/>
  <c r="I202" i="120"/>
  <c r="H254" i="119"/>
  <c r="E246" i="113"/>
  <c r="H202" i="120"/>
  <c r="G254" i="119"/>
  <c r="F254" i="119"/>
  <c r="G202" i="120"/>
  <c r="D246" i="113"/>
  <c r="G303" i="120" l="1"/>
  <c r="F108" i="113"/>
  <c r="G535" i="119"/>
  <c r="H535" i="119"/>
  <c r="F535" i="119"/>
  <c r="H617" i="119" l="1"/>
  <c r="I907" i="120"/>
  <c r="G220" i="120"/>
  <c r="G219" i="120" s="1"/>
  <c r="H239" i="120"/>
  <c r="H238" i="120" s="1"/>
  <c r="I239" i="120"/>
  <c r="I238" i="120" s="1"/>
  <c r="G239" i="120"/>
  <c r="G238" i="120" s="1"/>
  <c r="H244" i="120"/>
  <c r="H243" i="120" s="1"/>
  <c r="I244" i="120"/>
  <c r="I243" i="120" s="1"/>
  <c r="G244" i="120"/>
  <c r="G243" i="120" s="1"/>
  <c r="H287" i="120"/>
  <c r="H286" i="120" s="1"/>
  <c r="H285" i="120" s="1"/>
  <c r="H284" i="120" s="1"/>
  <c r="H283" i="120" s="1"/>
  <c r="I287" i="120"/>
  <c r="I286" i="120" s="1"/>
  <c r="I285" i="120" s="1"/>
  <c r="I284" i="120" s="1"/>
  <c r="I283" i="120" s="1"/>
  <c r="G287" i="120"/>
  <c r="G286" i="120" s="1"/>
  <c r="G285" i="120" s="1"/>
  <c r="G284" i="120" s="1"/>
  <c r="G283" i="120" s="1"/>
  <c r="H359" i="120"/>
  <c r="H358" i="120" s="1"/>
  <c r="I359" i="120"/>
  <c r="I358" i="120" s="1"/>
  <c r="G359" i="120"/>
  <c r="G358" i="120" s="1"/>
  <c r="H373" i="120"/>
  <c r="H372" i="120" s="1"/>
  <c r="H371" i="120" s="1"/>
  <c r="H370" i="120" s="1"/>
  <c r="I373" i="120"/>
  <c r="I372" i="120" s="1"/>
  <c r="I371" i="120" s="1"/>
  <c r="I370" i="120" s="1"/>
  <c r="H379" i="120"/>
  <c r="H378" i="120" s="1"/>
  <c r="H377" i="120" s="1"/>
  <c r="I379" i="120"/>
  <c r="I378" i="120" s="1"/>
  <c r="I377" i="120" s="1"/>
  <c r="G25" i="119"/>
  <c r="G24" i="119" s="1"/>
  <c r="H25" i="119"/>
  <c r="I640" i="120" s="1"/>
  <c r="I639" i="120" s="1"/>
  <c r="G67" i="119"/>
  <c r="G66" i="119" s="1"/>
  <c r="H67" i="119"/>
  <c r="H65" i="119" s="1"/>
  <c r="H985" i="120"/>
  <c r="H984" i="120" s="1"/>
  <c r="H983" i="120" s="1"/>
  <c r="I985" i="120"/>
  <c r="I984" i="120" s="1"/>
  <c r="I983" i="120" s="1"/>
  <c r="H507" i="120"/>
  <c r="H506" i="120" s="1"/>
  <c r="I507" i="120"/>
  <c r="I506" i="120" s="1"/>
  <c r="G508" i="120"/>
  <c r="G507" i="120" s="1"/>
  <c r="G506" i="120" s="1"/>
  <c r="H759" i="120"/>
  <c r="H758" i="120" s="1"/>
  <c r="I759" i="120"/>
  <c r="I758" i="120" s="1"/>
  <c r="J760" i="120"/>
  <c r="G760" i="120"/>
  <c r="G759" i="120" s="1"/>
  <c r="G758" i="120" s="1"/>
  <c r="H952" i="120"/>
  <c r="H951" i="120" s="1"/>
  <c r="H950" i="120" s="1"/>
  <c r="H949" i="120" s="1"/>
  <c r="H948" i="120" s="1"/>
  <c r="I952" i="120"/>
  <c r="I951" i="120" s="1"/>
  <c r="I950" i="120" s="1"/>
  <c r="I949" i="120" s="1"/>
  <c r="I948" i="120" s="1"/>
  <c r="G952" i="120"/>
  <c r="G951" i="120" s="1"/>
  <c r="G950" i="120" s="1"/>
  <c r="G949" i="120" s="1"/>
  <c r="G948" i="120" s="1"/>
  <c r="J193" i="120"/>
  <c r="H821" i="120"/>
  <c r="I821" i="120"/>
  <c r="G512" i="119"/>
  <c r="G511" i="119" s="1"/>
  <c r="H512" i="119"/>
  <c r="G506" i="119"/>
  <c r="G505" i="119" s="1"/>
  <c r="H506" i="119"/>
  <c r="H505" i="119" s="1"/>
  <c r="F506" i="119"/>
  <c r="F505" i="119" s="1"/>
  <c r="I906" i="120"/>
  <c r="I905" i="120" s="1"/>
  <c r="J907" i="120"/>
  <c r="G954" i="119"/>
  <c r="G953" i="119" s="1"/>
  <c r="G952" i="119" s="1"/>
  <c r="G951" i="119" s="1"/>
  <c r="H954" i="119"/>
  <c r="H953" i="119" s="1"/>
  <c r="H952" i="119" s="1"/>
  <c r="H951" i="119" s="1"/>
  <c r="F821" i="119"/>
  <c r="H616" i="119"/>
  <c r="H615" i="119" s="1"/>
  <c r="F616" i="119"/>
  <c r="F615" i="119" s="1"/>
  <c r="F512" i="119"/>
  <c r="F511" i="119" s="1"/>
  <c r="G424" i="119"/>
  <c r="G423" i="119" s="1"/>
  <c r="G422" i="119" s="1"/>
  <c r="H424" i="119"/>
  <c r="H423" i="119" s="1"/>
  <c r="H422" i="119" s="1"/>
  <c r="G253" i="119"/>
  <c r="G252" i="119" s="1"/>
  <c r="H253" i="119"/>
  <c r="H252" i="119" s="1"/>
  <c r="F25" i="119"/>
  <c r="F196" i="119"/>
  <c r="F195" i="119" s="1"/>
  <c r="F194" i="119" s="1"/>
  <c r="G274" i="120"/>
  <c r="G273" i="120" s="1"/>
  <c r="G272" i="120" s="1"/>
  <c r="H901" i="120"/>
  <c r="H900" i="120" s="1"/>
  <c r="I901" i="120"/>
  <c r="I900" i="120" s="1"/>
  <c r="G901" i="120"/>
  <c r="G900" i="120" s="1"/>
  <c r="H325" i="120"/>
  <c r="H324" i="120" s="1"/>
  <c r="H323" i="120" s="1"/>
  <c r="H322" i="120" s="1"/>
  <c r="H321" i="120" s="1"/>
  <c r="H320" i="120" s="1"/>
  <c r="H319" i="120" s="1"/>
  <c r="I325" i="120"/>
  <c r="I324" i="120" s="1"/>
  <c r="I323" i="120" s="1"/>
  <c r="I322" i="120" s="1"/>
  <c r="I321" i="120" s="1"/>
  <c r="I320" i="120" s="1"/>
  <c r="I319" i="120" s="1"/>
  <c r="G325" i="120"/>
  <c r="G324" i="120" s="1"/>
  <c r="G323" i="120" s="1"/>
  <c r="G322" i="120" s="1"/>
  <c r="G321" i="120" s="1"/>
  <c r="G320" i="120" s="1"/>
  <c r="G319" i="120" s="1"/>
  <c r="H149" i="120"/>
  <c r="H148" i="120" s="1"/>
  <c r="I149" i="120"/>
  <c r="I148" i="120" s="1"/>
  <c r="G150" i="120"/>
  <c r="G149" i="120" s="1"/>
  <c r="G148" i="120" s="1"/>
  <c r="G601" i="119"/>
  <c r="H601" i="119"/>
  <c r="F601" i="119"/>
  <c r="H300" i="120"/>
  <c r="G364" i="119" s="1"/>
  <c r="G363" i="119" s="1"/>
  <c r="I300" i="120"/>
  <c r="H364" i="119" s="1"/>
  <c r="H363" i="119" s="1"/>
  <c r="G300" i="120"/>
  <c r="G299" i="120" s="1"/>
  <c r="G298" i="120" s="1"/>
  <c r="H297" i="120"/>
  <c r="H296" i="120" s="1"/>
  <c r="H295" i="120" s="1"/>
  <c r="I297" i="120"/>
  <c r="I296" i="120" s="1"/>
  <c r="I295" i="120" s="1"/>
  <c r="J297" i="120"/>
  <c r="J296" i="120" s="1"/>
  <c r="J295" i="120" s="1"/>
  <c r="J123" i="120"/>
  <c r="H982" i="120"/>
  <c r="H981" i="120" s="1"/>
  <c r="I982" i="120"/>
  <c r="I981" i="120" s="1"/>
  <c r="G982" i="120"/>
  <c r="G981" i="120" s="1"/>
  <c r="H980" i="120"/>
  <c r="H979" i="120" s="1"/>
  <c r="I980" i="120"/>
  <c r="I979" i="120" s="1"/>
  <c r="G980" i="120"/>
  <c r="G979" i="120" s="1"/>
  <c r="H946" i="120"/>
  <c r="I946" i="120"/>
  <c r="G946" i="120"/>
  <c r="H943" i="120"/>
  <c r="H942" i="120" s="1"/>
  <c r="H941" i="120" s="1"/>
  <c r="I943" i="120"/>
  <c r="I942" i="120" s="1"/>
  <c r="I941" i="120" s="1"/>
  <c r="G943" i="120"/>
  <c r="G942" i="120" s="1"/>
  <c r="G941" i="120" s="1"/>
  <c r="H924" i="120"/>
  <c r="H923" i="120" s="1"/>
  <c r="J924" i="120"/>
  <c r="G924" i="120"/>
  <c r="G923" i="120" s="1"/>
  <c r="H922" i="120"/>
  <c r="H921" i="120" s="1"/>
  <c r="I922" i="120"/>
  <c r="I921" i="120" s="1"/>
  <c r="G922" i="120"/>
  <c r="G921" i="120" s="1"/>
  <c r="H919" i="120"/>
  <c r="H918" i="120" s="1"/>
  <c r="I919" i="120"/>
  <c r="I918" i="120" s="1"/>
  <c r="G919" i="120"/>
  <c r="G918" i="120" s="1"/>
  <c r="H914" i="120"/>
  <c r="H913" i="120" s="1"/>
  <c r="I914" i="120"/>
  <c r="I913" i="120" s="1"/>
  <c r="G914" i="120"/>
  <c r="H910" i="120"/>
  <c r="H909" i="120" s="1"/>
  <c r="I910" i="120"/>
  <c r="I909" i="120" s="1"/>
  <c r="G910" i="120"/>
  <c r="G909" i="120" s="1"/>
  <c r="H898" i="120"/>
  <c r="H896" i="120" s="1"/>
  <c r="I898" i="120"/>
  <c r="I896" i="120" s="1"/>
  <c r="G898" i="120"/>
  <c r="G896" i="120" s="1"/>
  <c r="H895" i="120"/>
  <c r="H894" i="120" s="1"/>
  <c r="I895" i="120"/>
  <c r="I894" i="120" s="1"/>
  <c r="G895" i="120"/>
  <c r="G894" i="120" s="1"/>
  <c r="H833" i="120"/>
  <c r="H832" i="120" s="1"/>
  <c r="I833" i="120"/>
  <c r="I832" i="120" s="1"/>
  <c r="G834" i="120"/>
  <c r="G833" i="120" s="1"/>
  <c r="G832" i="120" s="1"/>
  <c r="H829" i="120"/>
  <c r="H828" i="120" s="1"/>
  <c r="I829" i="120"/>
  <c r="I828" i="120" s="1"/>
  <c r="H825" i="120"/>
  <c r="H824" i="120" s="1"/>
  <c r="I825" i="120"/>
  <c r="I824" i="120" s="1"/>
  <c r="G830" i="120"/>
  <c r="G829" i="120" s="1"/>
  <c r="G828" i="120" s="1"/>
  <c r="G826" i="120"/>
  <c r="G821" i="120"/>
  <c r="J799" i="120"/>
  <c r="H781" i="120"/>
  <c r="H780" i="120" s="1"/>
  <c r="H779" i="120" s="1"/>
  <c r="I781" i="120"/>
  <c r="I780" i="120" s="1"/>
  <c r="I779" i="120" s="1"/>
  <c r="H778" i="120"/>
  <c r="H777" i="120" s="1"/>
  <c r="H776" i="120" s="1"/>
  <c r="I778" i="120"/>
  <c r="I777" i="120" s="1"/>
  <c r="I776" i="120" s="1"/>
  <c r="G778" i="120"/>
  <c r="G777" i="120" s="1"/>
  <c r="G776" i="120" s="1"/>
  <c r="H752" i="120"/>
  <c r="I752" i="120"/>
  <c r="G753" i="120"/>
  <c r="H745" i="120"/>
  <c r="H744" i="120" s="1"/>
  <c r="I745" i="120"/>
  <c r="I744" i="120" s="1"/>
  <c r="J746" i="120"/>
  <c r="I742" i="120"/>
  <c r="I741" i="120" s="1"/>
  <c r="G743" i="120"/>
  <c r="G742" i="120" s="1"/>
  <c r="G741" i="120" s="1"/>
  <c r="J725" i="120"/>
  <c r="H722" i="120"/>
  <c r="H721" i="120" s="1"/>
  <c r="H720" i="120" s="1"/>
  <c r="I722" i="120"/>
  <c r="I721" i="120" s="1"/>
  <c r="I720" i="120" s="1"/>
  <c r="G721" i="120"/>
  <c r="G720" i="120" s="1"/>
  <c r="H719" i="120"/>
  <c r="H718" i="120" s="1"/>
  <c r="H717" i="120" s="1"/>
  <c r="I719" i="120"/>
  <c r="I718" i="120" s="1"/>
  <c r="I717" i="120" s="1"/>
  <c r="G719" i="120"/>
  <c r="G718" i="120" s="1"/>
  <c r="G717" i="120" s="1"/>
  <c r="H716" i="120"/>
  <c r="H715" i="120" s="1"/>
  <c r="I716" i="120"/>
  <c r="I715" i="120" s="1"/>
  <c r="G716" i="120"/>
  <c r="G715" i="120" s="1"/>
  <c r="H709" i="120"/>
  <c r="H708" i="120" s="1"/>
  <c r="I708" i="120"/>
  <c r="G709" i="120"/>
  <c r="G708" i="120" s="1"/>
  <c r="H707" i="120"/>
  <c r="H706" i="120" s="1"/>
  <c r="I707" i="120"/>
  <c r="I706" i="120" s="1"/>
  <c r="G707" i="120"/>
  <c r="G706" i="120" s="1"/>
  <c r="G705" i="120"/>
  <c r="G704" i="120" s="1"/>
  <c r="G703" i="120" s="1"/>
  <c r="H698" i="120"/>
  <c r="H697" i="120" s="1"/>
  <c r="H696" i="120" s="1"/>
  <c r="H695" i="120" s="1"/>
  <c r="I698" i="120"/>
  <c r="I697" i="120" s="1"/>
  <c r="I696" i="120" s="1"/>
  <c r="I695" i="120" s="1"/>
  <c r="G698" i="120"/>
  <c r="G697" i="120" s="1"/>
  <c r="G696" i="120" s="1"/>
  <c r="G695" i="120" s="1"/>
  <c r="H692" i="120"/>
  <c r="H691" i="120" s="1"/>
  <c r="H686" i="120" s="1"/>
  <c r="I692" i="120"/>
  <c r="I691" i="120" s="1"/>
  <c r="I686" i="120" s="1"/>
  <c r="H690" i="120"/>
  <c r="H689" i="120" s="1"/>
  <c r="H688" i="120" s="1"/>
  <c r="H687" i="120" s="1"/>
  <c r="I690" i="120"/>
  <c r="I689" i="120" s="1"/>
  <c r="I688" i="120" s="1"/>
  <c r="I687" i="120" s="1"/>
  <c r="H664" i="120"/>
  <c r="H663" i="120" s="1"/>
  <c r="I664" i="120"/>
  <c r="I663" i="120" s="1"/>
  <c r="G664" i="120"/>
  <c r="G663" i="120" s="1"/>
  <c r="H646" i="120"/>
  <c r="I646" i="120"/>
  <c r="G647" i="120"/>
  <c r="G646" i="120" s="1"/>
  <c r="H614" i="120"/>
  <c r="H613" i="120" s="1"/>
  <c r="H612" i="120" s="1"/>
  <c r="I614" i="120"/>
  <c r="I613" i="120" s="1"/>
  <c r="I612" i="120" s="1"/>
  <c r="G614" i="120"/>
  <c r="G613" i="120" s="1"/>
  <c r="G612" i="120" s="1"/>
  <c r="H611" i="120"/>
  <c r="H610" i="120" s="1"/>
  <c r="H609" i="120" s="1"/>
  <c r="I611" i="120"/>
  <c r="I610" i="120" s="1"/>
  <c r="I609" i="120" s="1"/>
  <c r="G611" i="120"/>
  <c r="G610" i="120" s="1"/>
  <c r="G609" i="120" s="1"/>
  <c r="H580" i="120"/>
  <c r="H579" i="120" s="1"/>
  <c r="H578" i="120" s="1"/>
  <c r="I580" i="120"/>
  <c r="I579" i="120" s="1"/>
  <c r="I578" i="120" s="1"/>
  <c r="G580" i="120"/>
  <c r="G579" i="120" s="1"/>
  <c r="G578" i="120" s="1"/>
  <c r="J548" i="120"/>
  <c r="J547" i="120" s="1"/>
  <c r="I550" i="120"/>
  <c r="G551" i="120"/>
  <c r="G550" i="120" s="1"/>
  <c r="H540" i="120"/>
  <c r="H539" i="120"/>
  <c r="G539" i="120"/>
  <c r="H537" i="120"/>
  <c r="H536" i="120" s="1"/>
  <c r="G537" i="120"/>
  <c r="G536" i="120" s="1"/>
  <c r="H523" i="120"/>
  <c r="I523" i="120"/>
  <c r="G523" i="120"/>
  <c r="G522" i="120" s="1"/>
  <c r="H491" i="120"/>
  <c r="H490" i="120" s="1"/>
  <c r="G492" i="120"/>
  <c r="G491" i="120" s="1"/>
  <c r="G490" i="120" s="1"/>
  <c r="H488" i="120"/>
  <c r="H487" i="120" s="1"/>
  <c r="I488" i="120"/>
  <c r="I487" i="120" s="1"/>
  <c r="G489" i="120"/>
  <c r="G488" i="120" s="1"/>
  <c r="G487" i="120" s="1"/>
  <c r="I485" i="120"/>
  <c r="H485" i="120"/>
  <c r="G486" i="120"/>
  <c r="G485" i="120" s="1"/>
  <c r="H483" i="120"/>
  <c r="H482" i="120" s="1"/>
  <c r="I483" i="120"/>
  <c r="I482" i="120" s="1"/>
  <c r="G484" i="120"/>
  <c r="G483" i="120" s="1"/>
  <c r="G482" i="120" s="1"/>
  <c r="H480" i="120"/>
  <c r="H479" i="120" s="1"/>
  <c r="I480" i="120"/>
  <c r="I479" i="120" s="1"/>
  <c r="G481" i="120"/>
  <c r="G480" i="120" s="1"/>
  <c r="G479" i="120" s="1"/>
  <c r="H477" i="120"/>
  <c r="H476" i="120" s="1"/>
  <c r="I477" i="120"/>
  <c r="I476" i="120" s="1"/>
  <c r="J478" i="120"/>
  <c r="G478" i="120"/>
  <c r="G477" i="120" s="1"/>
  <c r="G476" i="120" s="1"/>
  <c r="H461" i="120"/>
  <c r="H460" i="120" s="1"/>
  <c r="H459" i="120" s="1"/>
  <c r="I461" i="120"/>
  <c r="I460" i="120" s="1"/>
  <c r="I459" i="120" s="1"/>
  <c r="G461" i="120"/>
  <c r="G460" i="120" s="1"/>
  <c r="G459" i="120" s="1"/>
  <c r="H453" i="120"/>
  <c r="H452" i="120" s="1"/>
  <c r="H451" i="120" s="1"/>
  <c r="I453" i="120"/>
  <c r="I452" i="120" s="1"/>
  <c r="I451" i="120" s="1"/>
  <c r="G453" i="120"/>
  <c r="G452" i="120" s="1"/>
  <c r="G451" i="120" s="1"/>
  <c r="H443" i="120"/>
  <c r="I443" i="120"/>
  <c r="G443" i="120"/>
  <c r="H442" i="120"/>
  <c r="I442" i="120"/>
  <c r="H433" i="120"/>
  <c r="H432" i="120" s="1"/>
  <c r="I433" i="120"/>
  <c r="I432" i="120" s="1"/>
  <c r="G433" i="120"/>
  <c r="G432" i="120" s="1"/>
  <c r="H400" i="120"/>
  <c r="H399" i="120" s="1"/>
  <c r="I400" i="120"/>
  <c r="I399" i="120" s="1"/>
  <c r="G400" i="120"/>
  <c r="G399" i="120" s="1"/>
  <c r="H398" i="120"/>
  <c r="H397" i="120" s="1"/>
  <c r="I398" i="120"/>
  <c r="I397" i="120" s="1"/>
  <c r="G398" i="120"/>
  <c r="G397" i="120" s="1"/>
  <c r="G379" i="120"/>
  <c r="G378" i="120" s="1"/>
  <c r="G377" i="120" s="1"/>
  <c r="G373" i="120"/>
  <c r="G372" i="120" s="1"/>
  <c r="G371" i="120" s="1"/>
  <c r="G370" i="120" s="1"/>
  <c r="H349" i="120"/>
  <c r="H348" i="120" s="1"/>
  <c r="H347" i="120" s="1"/>
  <c r="I349" i="120"/>
  <c r="I348" i="120" s="1"/>
  <c r="I347" i="120" s="1"/>
  <c r="G349" i="120"/>
  <c r="G348" i="120" s="1"/>
  <c r="G347" i="120" s="1"/>
  <c r="H346" i="120"/>
  <c r="H345" i="120" s="1"/>
  <c r="H344" i="120" s="1"/>
  <c r="I346" i="120"/>
  <c r="I345" i="120" s="1"/>
  <c r="I344" i="120" s="1"/>
  <c r="G346" i="120"/>
  <c r="G345" i="120" s="1"/>
  <c r="G344" i="120" s="1"/>
  <c r="H294" i="120"/>
  <c r="H293" i="120" s="1"/>
  <c r="H292" i="120" s="1"/>
  <c r="I294" i="120"/>
  <c r="I293" i="120" s="1"/>
  <c r="I292" i="120" s="1"/>
  <c r="H290" i="120"/>
  <c r="H289" i="120" s="1"/>
  <c r="H288" i="120" s="1"/>
  <c r="G290" i="120"/>
  <c r="G289" i="120" s="1"/>
  <c r="G288" i="120" s="1"/>
  <c r="H282" i="120"/>
  <c r="H274" i="120"/>
  <c r="H273" i="120" s="1"/>
  <c r="H272" i="120" s="1"/>
  <c r="I274" i="120"/>
  <c r="I273" i="120" s="1"/>
  <c r="I272" i="120" s="1"/>
  <c r="G307" i="119"/>
  <c r="G306" i="119" s="1"/>
  <c r="G305" i="119" s="1"/>
  <c r="F306" i="119"/>
  <c r="F305" i="119" s="1"/>
  <c r="F301" i="119" s="1"/>
  <c r="F300" i="119" s="1"/>
  <c r="H234" i="120"/>
  <c r="H233" i="120" s="1"/>
  <c r="I234" i="120"/>
  <c r="I233" i="120" s="1"/>
  <c r="G234" i="120"/>
  <c r="G233" i="120" s="1"/>
  <c r="H220" i="120"/>
  <c r="H219" i="120" s="1"/>
  <c r="I220" i="120"/>
  <c r="I219" i="120" s="1"/>
  <c r="H214" i="120"/>
  <c r="H213" i="120" s="1"/>
  <c r="I214" i="120"/>
  <c r="I213" i="120" s="1"/>
  <c r="G215" i="120"/>
  <c r="G214" i="120" s="1"/>
  <c r="G213" i="120" s="1"/>
  <c r="I204" i="120"/>
  <c r="I203" i="120" s="1"/>
  <c r="F256" i="119"/>
  <c r="F255" i="119" s="1"/>
  <c r="H201" i="120"/>
  <c r="H200" i="120" s="1"/>
  <c r="I201" i="120"/>
  <c r="I200" i="120" s="1"/>
  <c r="H173" i="120"/>
  <c r="H172" i="120" s="1"/>
  <c r="G174" i="120"/>
  <c r="G173" i="120" s="1"/>
  <c r="G172" i="120" s="1"/>
  <c r="H146" i="120"/>
  <c r="H145" i="120" s="1"/>
  <c r="I146" i="120"/>
  <c r="I145" i="120" s="1"/>
  <c r="G147" i="120"/>
  <c r="G146" i="120" s="1"/>
  <c r="G145" i="120" s="1"/>
  <c r="H143" i="120"/>
  <c r="H142" i="120" s="1"/>
  <c r="I143" i="120"/>
  <c r="I142" i="120" s="1"/>
  <c r="G144" i="120"/>
  <c r="G143" i="120" s="1"/>
  <c r="G142" i="120" s="1"/>
  <c r="H107" i="120"/>
  <c r="H106" i="120" s="1"/>
  <c r="I107" i="120"/>
  <c r="I106" i="120" s="1"/>
  <c r="G107" i="120"/>
  <c r="G106" i="120" s="1"/>
  <c r="H92" i="120"/>
  <c r="I92" i="120"/>
  <c r="G93" i="120"/>
  <c r="G92" i="120" s="1"/>
  <c r="H89" i="120"/>
  <c r="H88" i="120" s="1"/>
  <c r="I89" i="120"/>
  <c r="I88" i="120" s="1"/>
  <c r="G90" i="120"/>
  <c r="G89" i="120" s="1"/>
  <c r="G88" i="120" s="1"/>
  <c r="H83" i="120"/>
  <c r="I83" i="120"/>
  <c r="G84" i="120"/>
  <c r="G83" i="120" s="1"/>
  <c r="H69" i="120"/>
  <c r="H68" i="120" s="1"/>
  <c r="I69" i="120"/>
  <c r="I68" i="120" s="1"/>
  <c r="G69" i="120"/>
  <c r="G68" i="120" s="1"/>
  <c r="J66" i="120"/>
  <c r="H49" i="120"/>
  <c r="H48" i="120" s="1"/>
  <c r="I49" i="120"/>
  <c r="I48" i="120" s="1"/>
  <c r="G49" i="120"/>
  <c r="G48" i="120" s="1"/>
  <c r="I971" i="120"/>
  <c r="I970" i="120" s="1"/>
  <c r="H971" i="120"/>
  <c r="H970" i="120" s="1"/>
  <c r="G971" i="120"/>
  <c r="G970" i="120" s="1"/>
  <c r="I968" i="120"/>
  <c r="I967" i="120" s="1"/>
  <c r="I966" i="120" s="1"/>
  <c r="H968" i="120"/>
  <c r="H967" i="120" s="1"/>
  <c r="H966" i="120" s="1"/>
  <c r="G968" i="120"/>
  <c r="G967" i="120" s="1"/>
  <c r="G966" i="120" s="1"/>
  <c r="I964" i="120"/>
  <c r="I963" i="120" s="1"/>
  <c r="H964" i="120"/>
  <c r="H963" i="120" s="1"/>
  <c r="G964" i="120"/>
  <c r="G963" i="120" s="1"/>
  <c r="I961" i="120"/>
  <c r="I960" i="120" s="1"/>
  <c r="H961" i="120"/>
  <c r="H960" i="120" s="1"/>
  <c r="G961" i="120"/>
  <c r="G960" i="120" s="1"/>
  <c r="I957" i="120"/>
  <c r="I956" i="120" s="1"/>
  <c r="H957" i="120"/>
  <c r="H956" i="120" s="1"/>
  <c r="G957" i="120"/>
  <c r="G956" i="120" s="1"/>
  <c r="J947" i="120"/>
  <c r="J946" i="120"/>
  <c r="I928" i="120"/>
  <c r="I927" i="120" s="1"/>
  <c r="I926" i="120" s="1"/>
  <c r="I925" i="120" s="1"/>
  <c r="H928" i="120"/>
  <c r="H927" i="120" s="1"/>
  <c r="H926" i="120" s="1"/>
  <c r="H925" i="120" s="1"/>
  <c r="G928" i="120"/>
  <c r="G927" i="120" s="1"/>
  <c r="G926" i="120" s="1"/>
  <c r="G925" i="120" s="1"/>
  <c r="G913" i="120"/>
  <c r="G906" i="120"/>
  <c r="G905" i="120" s="1"/>
  <c r="I902" i="120"/>
  <c r="H902" i="120"/>
  <c r="G902" i="120"/>
  <c r="I887" i="120"/>
  <c r="I886" i="120" s="1"/>
  <c r="H887" i="120"/>
  <c r="H886" i="120" s="1"/>
  <c r="G887" i="120"/>
  <c r="G886" i="120" s="1"/>
  <c r="I884" i="120"/>
  <c r="H884" i="120"/>
  <c r="G884" i="120"/>
  <c r="I866" i="120"/>
  <c r="I865" i="120" s="1"/>
  <c r="H866" i="120"/>
  <c r="H865" i="120" s="1"/>
  <c r="G866" i="120"/>
  <c r="G865" i="120" s="1"/>
  <c r="I863" i="120"/>
  <c r="H863" i="120"/>
  <c r="G863" i="120"/>
  <c r="I861" i="120"/>
  <c r="H861" i="120"/>
  <c r="G861" i="120"/>
  <c r="I857" i="120"/>
  <c r="I856" i="120" s="1"/>
  <c r="H857" i="120"/>
  <c r="H856" i="120" s="1"/>
  <c r="G857" i="120"/>
  <c r="G856" i="120" s="1"/>
  <c r="I854" i="120"/>
  <c r="H854" i="120"/>
  <c r="G854" i="120"/>
  <c r="G848" i="120"/>
  <c r="G847" i="120" s="1"/>
  <c r="G846" i="120" s="1"/>
  <c r="G845" i="120" s="1"/>
  <c r="I848" i="120"/>
  <c r="I847" i="120" s="1"/>
  <c r="I846" i="120" s="1"/>
  <c r="I845" i="120" s="1"/>
  <c r="H848" i="120"/>
  <c r="H847" i="120" s="1"/>
  <c r="H846" i="120" s="1"/>
  <c r="H845" i="120" s="1"/>
  <c r="I843" i="120"/>
  <c r="I842" i="120" s="1"/>
  <c r="H843" i="120"/>
  <c r="H842" i="120" s="1"/>
  <c r="G843" i="120"/>
  <c r="G842" i="120" s="1"/>
  <c r="I789" i="120"/>
  <c r="H789" i="120"/>
  <c r="G789" i="120"/>
  <c r="I783" i="120"/>
  <c r="I782" i="120" s="1"/>
  <c r="H783" i="120"/>
  <c r="H782" i="120" s="1"/>
  <c r="G783" i="120"/>
  <c r="G782" i="120" s="1"/>
  <c r="I766" i="120"/>
  <c r="I765" i="120" s="1"/>
  <c r="H766" i="120"/>
  <c r="H765" i="120" s="1"/>
  <c r="G766" i="120"/>
  <c r="G765" i="120" s="1"/>
  <c r="I763" i="120"/>
  <c r="I762" i="120" s="1"/>
  <c r="H763" i="120"/>
  <c r="H762" i="120" s="1"/>
  <c r="G763" i="120"/>
  <c r="G762" i="120" s="1"/>
  <c r="I756" i="120"/>
  <c r="I755" i="120" s="1"/>
  <c r="H756" i="120"/>
  <c r="H755" i="120" s="1"/>
  <c r="G756" i="120"/>
  <c r="G755" i="120" s="1"/>
  <c r="H751" i="120"/>
  <c r="I749" i="120"/>
  <c r="I748" i="120" s="1"/>
  <c r="H749" i="120"/>
  <c r="H748" i="120" s="1"/>
  <c r="G749" i="120"/>
  <c r="G748" i="120" s="1"/>
  <c r="H742" i="120"/>
  <c r="H741" i="120" s="1"/>
  <c r="I736" i="120"/>
  <c r="I735" i="120" s="1"/>
  <c r="I734" i="120" s="1"/>
  <c r="I733" i="120" s="1"/>
  <c r="H736" i="120"/>
  <c r="H735" i="120" s="1"/>
  <c r="H734" i="120" s="1"/>
  <c r="H733" i="120" s="1"/>
  <c r="G736" i="120"/>
  <c r="G735" i="120" s="1"/>
  <c r="G734" i="120" s="1"/>
  <c r="G733" i="120" s="1"/>
  <c r="I731" i="120"/>
  <c r="I730" i="120" s="1"/>
  <c r="H731" i="120"/>
  <c r="H730" i="120" s="1"/>
  <c r="G731" i="120"/>
  <c r="G730" i="120" s="1"/>
  <c r="I728" i="120"/>
  <c r="I727" i="120" s="1"/>
  <c r="H728" i="120"/>
  <c r="H727" i="120" s="1"/>
  <c r="G728" i="120"/>
  <c r="G727" i="120" s="1"/>
  <c r="J713" i="120"/>
  <c r="J710" i="120"/>
  <c r="I699" i="120"/>
  <c r="H699" i="120"/>
  <c r="G699" i="120"/>
  <c r="I693" i="120"/>
  <c r="H693" i="120"/>
  <c r="G693" i="120"/>
  <c r="I680" i="120"/>
  <c r="H680" i="120"/>
  <c r="G680" i="120"/>
  <c r="I678" i="120"/>
  <c r="I677" i="120" s="1"/>
  <c r="H678" i="120"/>
  <c r="H677" i="120" s="1"/>
  <c r="G678" i="120"/>
  <c r="G677" i="120" s="1"/>
  <c r="I675" i="120"/>
  <c r="I674" i="120" s="1"/>
  <c r="H675" i="120"/>
  <c r="H674" i="120" s="1"/>
  <c r="G675" i="120"/>
  <c r="G674" i="120" s="1"/>
  <c r="I672" i="120"/>
  <c r="I671" i="120" s="1"/>
  <c r="I670" i="120" s="1"/>
  <c r="I669" i="120" s="1"/>
  <c r="I668" i="120" s="1"/>
  <c r="H672" i="120"/>
  <c r="H671" i="120" s="1"/>
  <c r="H670" i="120" s="1"/>
  <c r="H669" i="120" s="1"/>
  <c r="H668" i="120" s="1"/>
  <c r="G672" i="120"/>
  <c r="G671" i="120" s="1"/>
  <c r="G670" i="120" s="1"/>
  <c r="G669" i="120" s="1"/>
  <c r="G668" i="120" s="1"/>
  <c r="I666" i="120"/>
  <c r="I665" i="120" s="1"/>
  <c r="H666" i="120"/>
  <c r="H665" i="120" s="1"/>
  <c r="G666" i="120"/>
  <c r="G665" i="120" s="1"/>
  <c r="I661" i="120"/>
  <c r="H661" i="120"/>
  <c r="G661" i="120"/>
  <c r="I648" i="120"/>
  <c r="H648" i="120"/>
  <c r="G648" i="120"/>
  <c r="I641" i="120"/>
  <c r="H641" i="120"/>
  <c r="G641" i="120"/>
  <c r="I631" i="120"/>
  <c r="I630" i="120" s="1"/>
  <c r="I629" i="120" s="1"/>
  <c r="I628" i="120" s="1"/>
  <c r="H631" i="120"/>
  <c r="H630" i="120" s="1"/>
  <c r="H629" i="120" s="1"/>
  <c r="H628" i="120" s="1"/>
  <c r="G631" i="120"/>
  <c r="G630" i="120" s="1"/>
  <c r="G629" i="120" s="1"/>
  <c r="G628" i="120" s="1"/>
  <c r="I626" i="120"/>
  <c r="I625" i="120" s="1"/>
  <c r="I624" i="120" s="1"/>
  <c r="I623" i="120" s="1"/>
  <c r="H626" i="120"/>
  <c r="H625" i="120" s="1"/>
  <c r="H624" i="120" s="1"/>
  <c r="H623" i="120" s="1"/>
  <c r="G626" i="120"/>
  <c r="G625" i="120" s="1"/>
  <c r="G624" i="120" s="1"/>
  <c r="G623" i="120" s="1"/>
  <c r="I620" i="120"/>
  <c r="I619" i="120" s="1"/>
  <c r="H620" i="120"/>
  <c r="H619" i="120" s="1"/>
  <c r="G620" i="120"/>
  <c r="G619" i="120" s="1"/>
  <c r="I617" i="120"/>
  <c r="I616" i="120" s="1"/>
  <c r="H617" i="120"/>
  <c r="H616" i="120" s="1"/>
  <c r="G617" i="120"/>
  <c r="G616" i="120" s="1"/>
  <c r="I606" i="120"/>
  <c r="I605" i="120" s="1"/>
  <c r="H606" i="120"/>
  <c r="H605" i="120" s="1"/>
  <c r="G606" i="120"/>
  <c r="G605" i="120" s="1"/>
  <c r="I603" i="120"/>
  <c r="I602" i="120" s="1"/>
  <c r="H603" i="120"/>
  <c r="H602" i="120" s="1"/>
  <c r="G603" i="120"/>
  <c r="G602" i="120" s="1"/>
  <c r="G599" i="120"/>
  <c r="G598" i="120" s="1"/>
  <c r="G597" i="120" s="1"/>
  <c r="I599" i="120"/>
  <c r="I598" i="120" s="1"/>
  <c r="I597" i="120" s="1"/>
  <c r="H599" i="120"/>
  <c r="H598" i="120" s="1"/>
  <c r="H597" i="120" s="1"/>
  <c r="G595" i="120"/>
  <c r="I595" i="120"/>
  <c r="H595" i="120"/>
  <c r="G594" i="120"/>
  <c r="G593" i="120" s="1"/>
  <c r="I593" i="120"/>
  <c r="H593" i="120"/>
  <c r="I590" i="120"/>
  <c r="H590" i="120"/>
  <c r="G590" i="120"/>
  <c r="I588" i="120"/>
  <c r="H588" i="120"/>
  <c r="G588" i="120"/>
  <c r="I585" i="120"/>
  <c r="H585" i="120"/>
  <c r="G585" i="120"/>
  <c r="I583" i="120"/>
  <c r="H583" i="120"/>
  <c r="G583" i="120"/>
  <c r="H550" i="120"/>
  <c r="I544" i="120"/>
  <c r="H544" i="120"/>
  <c r="G544" i="120"/>
  <c r="I542" i="120"/>
  <c r="H542" i="120"/>
  <c r="G542" i="120"/>
  <c r="J525" i="120"/>
  <c r="G518" i="120"/>
  <c r="G517" i="120" s="1"/>
  <c r="I518" i="120"/>
  <c r="I517" i="120" s="1"/>
  <c r="H518" i="120"/>
  <c r="H517" i="120" s="1"/>
  <c r="I515" i="120"/>
  <c r="I514" i="120" s="1"/>
  <c r="H515" i="120"/>
  <c r="H514" i="120" s="1"/>
  <c r="G515" i="120"/>
  <c r="G514" i="120" s="1"/>
  <c r="I510" i="120"/>
  <c r="I509" i="120" s="1"/>
  <c r="H510" i="120"/>
  <c r="H509" i="120" s="1"/>
  <c r="G510" i="120"/>
  <c r="G509" i="120" s="1"/>
  <c r="I503" i="120"/>
  <c r="I502" i="120" s="1"/>
  <c r="I501" i="120" s="1"/>
  <c r="I500" i="120" s="1"/>
  <c r="H503" i="120"/>
  <c r="H502" i="120" s="1"/>
  <c r="H501" i="120" s="1"/>
  <c r="H500" i="120" s="1"/>
  <c r="G503" i="120"/>
  <c r="G502" i="120" s="1"/>
  <c r="G501" i="120" s="1"/>
  <c r="G500" i="120" s="1"/>
  <c r="I496" i="120"/>
  <c r="I495" i="120" s="1"/>
  <c r="H496" i="120"/>
  <c r="H495" i="120" s="1"/>
  <c r="H493" i="120" s="1"/>
  <c r="G496" i="120"/>
  <c r="G495" i="120" s="1"/>
  <c r="G493" i="120" s="1"/>
  <c r="I473" i="120"/>
  <c r="I472" i="120" s="1"/>
  <c r="H473" i="120"/>
  <c r="H472" i="120" s="1"/>
  <c r="G473" i="120"/>
  <c r="G472" i="120" s="1"/>
  <c r="I470" i="120"/>
  <c r="I469" i="120" s="1"/>
  <c r="H470" i="120"/>
  <c r="H469" i="120" s="1"/>
  <c r="G470" i="120"/>
  <c r="G469" i="120" s="1"/>
  <c r="I467" i="120"/>
  <c r="I466" i="120" s="1"/>
  <c r="H467" i="120"/>
  <c r="H466" i="120" s="1"/>
  <c r="G467" i="120"/>
  <c r="G466" i="120" s="1"/>
  <c r="I464" i="120"/>
  <c r="I463" i="120" s="1"/>
  <c r="H464" i="120"/>
  <c r="H463" i="120" s="1"/>
  <c r="G464" i="120"/>
  <c r="G463" i="120" s="1"/>
  <c r="I455" i="120"/>
  <c r="I454" i="120" s="1"/>
  <c r="H455" i="120"/>
  <c r="H454" i="120" s="1"/>
  <c r="G455" i="120"/>
  <c r="G454" i="120" s="1"/>
  <c r="I449" i="120"/>
  <c r="I448" i="120" s="1"/>
  <c r="H449" i="120"/>
  <c r="H448" i="120" s="1"/>
  <c r="G449" i="120"/>
  <c r="G448" i="120" s="1"/>
  <c r="I446" i="120"/>
  <c r="I445" i="120" s="1"/>
  <c r="H446" i="120"/>
  <c r="H445" i="120" s="1"/>
  <c r="G446" i="120"/>
  <c r="G445" i="120" s="1"/>
  <c r="I435" i="120"/>
  <c r="H435" i="120"/>
  <c r="G435" i="120"/>
  <c r="G427" i="120"/>
  <c r="G426" i="120" s="1"/>
  <c r="I427" i="120"/>
  <c r="I426" i="120" s="1"/>
  <c r="H427" i="120"/>
  <c r="H426" i="120" s="1"/>
  <c r="I424" i="120"/>
  <c r="I423" i="120" s="1"/>
  <c r="H424" i="120"/>
  <c r="H423" i="120" s="1"/>
  <c r="G424" i="120"/>
  <c r="G423" i="120" s="1"/>
  <c r="G420" i="120"/>
  <c r="G419" i="120" s="1"/>
  <c r="I420" i="120"/>
  <c r="I419" i="120" s="1"/>
  <c r="H420" i="120"/>
  <c r="H419" i="120" s="1"/>
  <c r="I417" i="120"/>
  <c r="I416" i="120" s="1"/>
  <c r="H417" i="120"/>
  <c r="H416" i="120" s="1"/>
  <c r="G417" i="120"/>
  <c r="G416" i="120" s="1"/>
  <c r="I413" i="120"/>
  <c r="I412" i="120" s="1"/>
  <c r="H413" i="120"/>
  <c r="H412" i="120" s="1"/>
  <c r="G413" i="120"/>
  <c r="G412" i="120" s="1"/>
  <c r="I410" i="120"/>
  <c r="I409" i="120" s="1"/>
  <c r="H410" i="120"/>
  <c r="H409" i="120" s="1"/>
  <c r="G410" i="120"/>
  <c r="G409" i="120" s="1"/>
  <c r="I406" i="120"/>
  <c r="I405" i="120" s="1"/>
  <c r="H406" i="120"/>
  <c r="H405" i="120" s="1"/>
  <c r="G406" i="120"/>
  <c r="G405" i="120" s="1"/>
  <c r="I403" i="120"/>
  <c r="I402" i="120" s="1"/>
  <c r="H403" i="120"/>
  <c r="H402" i="120" s="1"/>
  <c r="G403" i="120"/>
  <c r="G402" i="120" s="1"/>
  <c r="I386" i="120"/>
  <c r="H386" i="120"/>
  <c r="G386" i="120"/>
  <c r="I384" i="120"/>
  <c r="H384" i="120"/>
  <c r="G384" i="120"/>
  <c r="I375" i="120"/>
  <c r="I374" i="120" s="1"/>
  <c r="H375" i="120"/>
  <c r="H374" i="120" s="1"/>
  <c r="G375" i="120"/>
  <c r="G374" i="120" s="1"/>
  <c r="I363" i="120"/>
  <c r="I362" i="120" s="1"/>
  <c r="H363" i="120"/>
  <c r="H362" i="120" s="1"/>
  <c r="G363" i="120"/>
  <c r="G362" i="120" s="1"/>
  <c r="I360" i="120"/>
  <c r="H360" i="120"/>
  <c r="G360" i="120"/>
  <c r="I356" i="120"/>
  <c r="H356" i="120"/>
  <c r="G356" i="120"/>
  <c r="I352" i="120"/>
  <c r="I351" i="120" s="1"/>
  <c r="I350" i="120" s="1"/>
  <c r="H352" i="120"/>
  <c r="H351" i="120" s="1"/>
  <c r="H350" i="120" s="1"/>
  <c r="G352" i="120"/>
  <c r="G351" i="120" s="1"/>
  <c r="G350" i="120" s="1"/>
  <c r="I342" i="120"/>
  <c r="I341" i="120" s="1"/>
  <c r="H342" i="120"/>
  <c r="H341" i="120" s="1"/>
  <c r="G342" i="120"/>
  <c r="G341" i="120" s="1"/>
  <c r="I336" i="120"/>
  <c r="I335" i="120" s="1"/>
  <c r="H336" i="120"/>
  <c r="H335" i="120" s="1"/>
  <c r="G336" i="120"/>
  <c r="G335" i="120" s="1"/>
  <c r="I333" i="120"/>
  <c r="I332" i="120" s="1"/>
  <c r="H333" i="120"/>
  <c r="H332" i="120" s="1"/>
  <c r="G333" i="120"/>
  <c r="G332" i="120" s="1"/>
  <c r="I330" i="120"/>
  <c r="I329" i="120" s="1"/>
  <c r="H330" i="120"/>
  <c r="H329" i="120" s="1"/>
  <c r="G330" i="120"/>
  <c r="G329" i="120" s="1"/>
  <c r="I317" i="120"/>
  <c r="H317" i="120"/>
  <c r="G317" i="120"/>
  <c r="I312" i="120"/>
  <c r="H312" i="120"/>
  <c r="G312" i="120"/>
  <c r="I310" i="120"/>
  <c r="H310" i="120"/>
  <c r="G310" i="120"/>
  <c r="I304" i="120"/>
  <c r="H304" i="120"/>
  <c r="G304" i="120"/>
  <c r="I302" i="120"/>
  <c r="H302" i="120"/>
  <c r="G302" i="120"/>
  <c r="I276" i="120"/>
  <c r="I275" i="120" s="1"/>
  <c r="H276" i="120"/>
  <c r="H275" i="120" s="1"/>
  <c r="G276" i="120"/>
  <c r="G275" i="120" s="1"/>
  <c r="I270" i="120"/>
  <c r="I269" i="120" s="1"/>
  <c r="H270" i="120"/>
  <c r="H269" i="120" s="1"/>
  <c r="G270" i="120"/>
  <c r="G269" i="120" s="1"/>
  <c r="I267" i="120"/>
  <c r="I266" i="120" s="1"/>
  <c r="I265" i="120" s="1"/>
  <c r="H267" i="120"/>
  <c r="H266" i="120" s="1"/>
  <c r="H265" i="120" s="1"/>
  <c r="G267" i="120"/>
  <c r="G266" i="120" s="1"/>
  <c r="G265" i="120" s="1"/>
  <c r="I231" i="120"/>
  <c r="H231" i="120"/>
  <c r="G231" i="120"/>
  <c r="I226" i="120"/>
  <c r="H226" i="120"/>
  <c r="G226" i="120"/>
  <c r="I224" i="120"/>
  <c r="H224" i="120"/>
  <c r="G224" i="120"/>
  <c r="I223" i="120"/>
  <c r="H223" i="120"/>
  <c r="G223" i="120"/>
  <c r="I209" i="120"/>
  <c r="I208" i="120" s="1"/>
  <c r="H209" i="120"/>
  <c r="H208" i="120" s="1"/>
  <c r="G209" i="120"/>
  <c r="G208" i="120" s="1"/>
  <c r="I206" i="120"/>
  <c r="H206" i="120"/>
  <c r="G206" i="120"/>
  <c r="I196" i="120"/>
  <c r="I195" i="120" s="1"/>
  <c r="I194" i="120" s="1"/>
  <c r="H196" i="120"/>
  <c r="H195" i="120" s="1"/>
  <c r="H194" i="120" s="1"/>
  <c r="G196" i="120"/>
  <c r="G195" i="120" s="1"/>
  <c r="G194" i="120" s="1"/>
  <c r="I189" i="120"/>
  <c r="I188" i="120" s="1"/>
  <c r="H189" i="120"/>
  <c r="H188" i="120" s="1"/>
  <c r="G189" i="120"/>
  <c r="G188" i="120" s="1"/>
  <c r="I181" i="120"/>
  <c r="I180" i="120" s="1"/>
  <c r="H181" i="120"/>
  <c r="H180" i="120" s="1"/>
  <c r="G181" i="120"/>
  <c r="G180" i="120" s="1"/>
  <c r="I178" i="120"/>
  <c r="I177" i="120" s="1"/>
  <c r="I176" i="120" s="1"/>
  <c r="H178" i="120"/>
  <c r="H177" i="120" s="1"/>
  <c r="H176" i="120" s="1"/>
  <c r="G178" i="120"/>
  <c r="G177" i="120" s="1"/>
  <c r="G176" i="120" s="1"/>
  <c r="I173" i="120"/>
  <c r="I172" i="120" s="1"/>
  <c r="I170" i="120"/>
  <c r="I169" i="120" s="1"/>
  <c r="H170" i="120"/>
  <c r="H169" i="120" s="1"/>
  <c r="G170" i="120"/>
  <c r="G169" i="120" s="1"/>
  <c r="I167" i="120"/>
  <c r="H167" i="120"/>
  <c r="G167" i="120"/>
  <c r="I165" i="120"/>
  <c r="H165" i="120"/>
  <c r="G165" i="120"/>
  <c r="I162" i="120"/>
  <c r="I161" i="120" s="1"/>
  <c r="H162" i="120"/>
  <c r="H161" i="120" s="1"/>
  <c r="G162" i="120"/>
  <c r="G161" i="120" s="1"/>
  <c r="I159" i="120"/>
  <c r="I158" i="120" s="1"/>
  <c r="I157" i="120" s="1"/>
  <c r="I156" i="120" s="1"/>
  <c r="H159" i="120"/>
  <c r="H158" i="120" s="1"/>
  <c r="H157" i="120" s="1"/>
  <c r="H156" i="120" s="1"/>
  <c r="G159" i="120"/>
  <c r="G158" i="120" s="1"/>
  <c r="G157" i="120" s="1"/>
  <c r="G156" i="120" s="1"/>
  <c r="I154" i="120"/>
  <c r="I153" i="120" s="1"/>
  <c r="I152" i="120" s="1"/>
  <c r="I151" i="120" s="1"/>
  <c r="H154" i="120"/>
  <c r="H153" i="120" s="1"/>
  <c r="H152" i="120" s="1"/>
  <c r="H151" i="120" s="1"/>
  <c r="G154" i="120"/>
  <c r="G153" i="120" s="1"/>
  <c r="G152" i="120" s="1"/>
  <c r="G151" i="120" s="1"/>
  <c r="I140" i="120"/>
  <c r="I139" i="120" s="1"/>
  <c r="H140" i="120"/>
  <c r="H139" i="120" s="1"/>
  <c r="G140" i="120"/>
  <c r="G139" i="120" s="1"/>
  <c r="G137" i="120"/>
  <c r="G136" i="120" s="1"/>
  <c r="I137" i="120"/>
  <c r="I136" i="120" s="1"/>
  <c r="H137" i="120"/>
  <c r="H136" i="120" s="1"/>
  <c r="I134" i="120"/>
  <c r="I133" i="120" s="1"/>
  <c r="H134" i="120"/>
  <c r="H133" i="120" s="1"/>
  <c r="G134" i="120"/>
  <c r="G133" i="120" s="1"/>
  <c r="I129" i="120"/>
  <c r="I128" i="120" s="1"/>
  <c r="H129" i="120"/>
  <c r="H128" i="120" s="1"/>
  <c r="G129" i="120"/>
  <c r="G128" i="120" s="1"/>
  <c r="I125" i="120"/>
  <c r="I124" i="120" s="1"/>
  <c r="H125" i="120"/>
  <c r="H124" i="120" s="1"/>
  <c r="G125" i="120"/>
  <c r="G124" i="120" s="1"/>
  <c r="I119" i="120"/>
  <c r="I118" i="120" s="1"/>
  <c r="H119" i="120"/>
  <c r="H118" i="120" s="1"/>
  <c r="G119" i="120"/>
  <c r="G118" i="120" s="1"/>
  <c r="I116" i="120"/>
  <c r="I115" i="120" s="1"/>
  <c r="H116" i="120"/>
  <c r="H115" i="120" s="1"/>
  <c r="G116" i="120"/>
  <c r="G115" i="120" s="1"/>
  <c r="I113" i="120"/>
  <c r="I112" i="120" s="1"/>
  <c r="H113" i="120"/>
  <c r="H112" i="120" s="1"/>
  <c r="G113" i="120"/>
  <c r="G112" i="120" s="1"/>
  <c r="I110" i="120"/>
  <c r="I109" i="120" s="1"/>
  <c r="I108" i="120" s="1"/>
  <c r="H110" i="120"/>
  <c r="H109" i="120" s="1"/>
  <c r="H108" i="120" s="1"/>
  <c r="G110" i="120"/>
  <c r="G109" i="120" s="1"/>
  <c r="G108" i="120" s="1"/>
  <c r="F108" i="120"/>
  <c r="I99" i="120"/>
  <c r="H99" i="120"/>
  <c r="G99" i="120"/>
  <c r="I97" i="120"/>
  <c r="H97" i="120"/>
  <c r="G97" i="120"/>
  <c r="I94" i="120"/>
  <c r="H94" i="120"/>
  <c r="G94" i="120"/>
  <c r="I86" i="120"/>
  <c r="I85" i="120" s="1"/>
  <c r="H86" i="120"/>
  <c r="H85" i="120" s="1"/>
  <c r="G86" i="120"/>
  <c r="G85" i="120" s="1"/>
  <c r="I76" i="120"/>
  <c r="I75" i="120" s="1"/>
  <c r="H76" i="120"/>
  <c r="H75" i="120" s="1"/>
  <c r="G76" i="120"/>
  <c r="G75" i="120" s="1"/>
  <c r="I72" i="120"/>
  <c r="H72" i="120"/>
  <c r="G72" i="120"/>
  <c r="I70" i="120"/>
  <c r="H70" i="120"/>
  <c r="G70" i="120"/>
  <c r="I63" i="120"/>
  <c r="H63" i="120"/>
  <c r="G63" i="120"/>
  <c r="I58" i="120"/>
  <c r="H58" i="120"/>
  <c r="G58" i="120"/>
  <c r="G53" i="120"/>
  <c r="J53" i="120"/>
  <c r="I53" i="120"/>
  <c r="H53" i="120"/>
  <c r="I41" i="120"/>
  <c r="I40" i="120" s="1"/>
  <c r="I39" i="120" s="1"/>
  <c r="I38" i="120" s="1"/>
  <c r="I37" i="120" s="1"/>
  <c r="H41" i="120"/>
  <c r="H40" i="120" s="1"/>
  <c r="H39" i="120" s="1"/>
  <c r="H38" i="120" s="1"/>
  <c r="H37" i="120" s="1"/>
  <c r="G41" i="120"/>
  <c r="G40" i="120" s="1"/>
  <c r="G39" i="120" s="1"/>
  <c r="G38" i="120" s="1"/>
  <c r="G37" i="120" s="1"/>
  <c r="I32" i="120"/>
  <c r="I31" i="120" s="1"/>
  <c r="I30" i="120" s="1"/>
  <c r="H32" i="120"/>
  <c r="H31" i="120" s="1"/>
  <c r="H30" i="120" s="1"/>
  <c r="G32" i="120"/>
  <c r="G31" i="120" s="1"/>
  <c r="G30" i="120" s="1"/>
  <c r="I28" i="120"/>
  <c r="H28" i="120"/>
  <c r="G28" i="120"/>
  <c r="H26" i="120"/>
  <c r="G26" i="120"/>
  <c r="I26" i="120"/>
  <c r="I24" i="120"/>
  <c r="H24" i="120"/>
  <c r="G24" i="120"/>
  <c r="H18" i="120"/>
  <c r="H17" i="120" s="1"/>
  <c r="H16" i="120" s="1"/>
  <c r="H15" i="120" s="1"/>
  <c r="H14" i="120" s="1"/>
  <c r="G18" i="120"/>
  <c r="G17" i="120" s="1"/>
  <c r="G16" i="120" s="1"/>
  <c r="G15" i="120" s="1"/>
  <c r="G14" i="120" s="1"/>
  <c r="I18" i="120"/>
  <c r="I17" i="120" s="1"/>
  <c r="I16" i="120" s="1"/>
  <c r="I15" i="120" s="1"/>
  <c r="I14" i="120" s="1"/>
  <c r="G906" i="119"/>
  <c r="G905" i="119" s="1"/>
  <c r="G904" i="119" s="1"/>
  <c r="H906" i="119"/>
  <c r="H905" i="119" s="1"/>
  <c r="H904" i="119" s="1"/>
  <c r="F906" i="119"/>
  <c r="F905" i="119" s="1"/>
  <c r="F904" i="119" s="1"/>
  <c r="G903" i="119"/>
  <c r="G902" i="119" s="1"/>
  <c r="G901" i="119" s="1"/>
  <c r="H903" i="119"/>
  <c r="H902" i="119" s="1"/>
  <c r="H901" i="119" s="1"/>
  <c r="F903" i="119"/>
  <c r="F902" i="119" s="1"/>
  <c r="F901" i="119" s="1"/>
  <c r="G862" i="119"/>
  <c r="G861" i="119" s="1"/>
  <c r="H862" i="119"/>
  <c r="H861" i="119" s="1"/>
  <c r="F862" i="119"/>
  <c r="F861" i="119" s="1"/>
  <c r="G835" i="119"/>
  <c r="G834" i="119" s="1"/>
  <c r="H835" i="119"/>
  <c r="H834" i="119" s="1"/>
  <c r="H833" i="119" s="1"/>
  <c r="F835" i="119"/>
  <c r="F834" i="119" s="1"/>
  <c r="H795" i="119"/>
  <c r="I947" i="120" s="1"/>
  <c r="G795" i="119"/>
  <c r="H947" i="120" s="1"/>
  <c r="F795" i="119"/>
  <c r="G947" i="120" s="1"/>
  <c r="G509" i="119"/>
  <c r="H509" i="119"/>
  <c r="F509" i="119"/>
  <c r="F954" i="119"/>
  <c r="F953" i="119" s="1"/>
  <c r="F952" i="119" s="1"/>
  <c r="F951" i="119" s="1"/>
  <c r="G948" i="119"/>
  <c r="G947" i="119" s="1"/>
  <c r="H948" i="119"/>
  <c r="H947" i="119" s="1"/>
  <c r="G946" i="119"/>
  <c r="G945" i="119" s="1"/>
  <c r="G944" i="119" s="1"/>
  <c r="G943" i="119" s="1"/>
  <c r="G942" i="119" s="1"/>
  <c r="H946" i="119"/>
  <c r="H945" i="119" s="1"/>
  <c r="H944" i="119" s="1"/>
  <c r="H943" i="119" s="1"/>
  <c r="H942" i="119" s="1"/>
  <c r="H965" i="119"/>
  <c r="H964" i="119" s="1"/>
  <c r="G965" i="119"/>
  <c r="G964" i="119" s="1"/>
  <c r="H963" i="119"/>
  <c r="H962" i="119" s="1"/>
  <c r="G963" i="119"/>
  <c r="G962" i="119" s="1"/>
  <c r="F782" i="119"/>
  <c r="F781" i="119" s="1"/>
  <c r="G782" i="119"/>
  <c r="G781" i="119" s="1"/>
  <c r="H782" i="119"/>
  <c r="H781" i="119" s="1"/>
  <c r="G778" i="119"/>
  <c r="G777" i="119" s="1"/>
  <c r="G776" i="119" s="1"/>
  <c r="H778" i="119"/>
  <c r="H777" i="119" s="1"/>
  <c r="H776" i="119" s="1"/>
  <c r="F778" i="119"/>
  <c r="F777" i="119" s="1"/>
  <c r="F776" i="119" s="1"/>
  <c r="G771" i="119"/>
  <c r="G770" i="119" s="1"/>
  <c r="G769" i="119" s="1"/>
  <c r="G768" i="119" s="1"/>
  <c r="G767" i="119" s="1"/>
  <c r="H771" i="119"/>
  <c r="H770" i="119" s="1"/>
  <c r="H769" i="119" s="1"/>
  <c r="H768" i="119" s="1"/>
  <c r="H767" i="119" s="1"/>
  <c r="F771" i="119"/>
  <c r="F770" i="119" s="1"/>
  <c r="F769" i="119" s="1"/>
  <c r="F768" i="119" s="1"/>
  <c r="F767" i="119" s="1"/>
  <c r="G754" i="119"/>
  <c r="G753" i="119" s="1"/>
  <c r="G752" i="119" s="1"/>
  <c r="F754" i="119"/>
  <c r="F753" i="119" s="1"/>
  <c r="F752" i="119" s="1"/>
  <c r="G750" i="119"/>
  <c r="G749" i="119" s="1"/>
  <c r="H750" i="119"/>
  <c r="H749" i="119" s="1"/>
  <c r="F751" i="119"/>
  <c r="F750" i="119" s="1"/>
  <c r="F749" i="119" s="1"/>
  <c r="G747" i="119"/>
  <c r="H747" i="119"/>
  <c r="F748" i="119"/>
  <c r="F747" i="119" s="1"/>
  <c r="G737" i="119"/>
  <c r="G736" i="119" s="1"/>
  <c r="G735" i="119" s="1"/>
  <c r="H737" i="119"/>
  <c r="H736" i="119" s="1"/>
  <c r="H735" i="119" s="1"/>
  <c r="F737" i="119"/>
  <c r="F736" i="119" s="1"/>
  <c r="F735" i="119" s="1"/>
  <c r="G734" i="119"/>
  <c r="G733" i="119" s="1"/>
  <c r="G732" i="119" s="1"/>
  <c r="H734" i="119"/>
  <c r="H733" i="119" s="1"/>
  <c r="H732" i="119" s="1"/>
  <c r="F734" i="119"/>
  <c r="F733" i="119" s="1"/>
  <c r="F732" i="119" s="1"/>
  <c r="G723" i="119"/>
  <c r="G722" i="119" s="1"/>
  <c r="G721" i="119" s="1"/>
  <c r="H723" i="119"/>
  <c r="H722" i="119" s="1"/>
  <c r="H721" i="119" s="1"/>
  <c r="F723" i="119"/>
  <c r="F722" i="119" s="1"/>
  <c r="F721" i="119" s="1"/>
  <c r="G718" i="119"/>
  <c r="G717" i="119" s="1"/>
  <c r="G716" i="119" s="1"/>
  <c r="H718" i="119"/>
  <c r="H717" i="119" s="1"/>
  <c r="H716" i="119" s="1"/>
  <c r="F718" i="119"/>
  <c r="F717" i="119" s="1"/>
  <c r="F716" i="119" s="1"/>
  <c r="G694" i="119"/>
  <c r="G693" i="119" s="1"/>
  <c r="H694" i="119"/>
  <c r="H693" i="119" s="1"/>
  <c r="F694" i="119"/>
  <c r="F693" i="119" s="1"/>
  <c r="G682" i="119"/>
  <c r="H682" i="119"/>
  <c r="G681" i="119"/>
  <c r="H681" i="119"/>
  <c r="F682" i="119"/>
  <c r="G667" i="119"/>
  <c r="G666" i="119" s="1"/>
  <c r="H667" i="119"/>
  <c r="H666" i="119" s="1"/>
  <c r="F667" i="119"/>
  <c r="F666" i="119" s="1"/>
  <c r="G665" i="119"/>
  <c r="G664" i="119" s="1"/>
  <c r="H665" i="119"/>
  <c r="H664" i="119" s="1"/>
  <c r="F665" i="119"/>
  <c r="F664" i="119" s="1"/>
  <c r="G435" i="119"/>
  <c r="G434" i="119" s="1"/>
  <c r="H435" i="119"/>
  <c r="H434" i="119" s="1"/>
  <c r="F436" i="119"/>
  <c r="F435" i="119" s="1"/>
  <c r="F434" i="119" s="1"/>
  <c r="G639" i="119"/>
  <c r="G638" i="119" s="1"/>
  <c r="G637" i="119" s="1"/>
  <c r="H639" i="119"/>
  <c r="H638" i="119" s="1"/>
  <c r="H637" i="119" s="1"/>
  <c r="F639" i="119"/>
  <c r="F638" i="119" s="1"/>
  <c r="F637" i="119" s="1"/>
  <c r="G630" i="119"/>
  <c r="G629" i="119" s="1"/>
  <c r="H630" i="119"/>
  <c r="H629" i="119" s="1"/>
  <c r="F630" i="119"/>
  <c r="F629" i="119" s="1"/>
  <c r="G631" i="119"/>
  <c r="F632" i="119"/>
  <c r="F631" i="119" s="1"/>
  <c r="G627" i="119"/>
  <c r="G626" i="119" s="1"/>
  <c r="H627" i="119"/>
  <c r="H626" i="119" s="1"/>
  <c r="F627" i="119"/>
  <c r="F626" i="119" s="1"/>
  <c r="G625" i="119"/>
  <c r="G624" i="119" s="1"/>
  <c r="H625" i="119"/>
  <c r="H624" i="119" s="1"/>
  <c r="F625" i="119"/>
  <c r="F624" i="119" s="1"/>
  <c r="G620" i="119"/>
  <c r="G619" i="119" s="1"/>
  <c r="H620" i="119"/>
  <c r="H619" i="119" s="1"/>
  <c r="F621" i="119"/>
  <c r="F620" i="119" s="1"/>
  <c r="F619" i="119" s="1"/>
  <c r="G613" i="119"/>
  <c r="G612" i="119" s="1"/>
  <c r="G611" i="119" s="1"/>
  <c r="H613" i="119"/>
  <c r="H612" i="119" s="1"/>
  <c r="H611" i="119" s="1"/>
  <c r="F613" i="119"/>
  <c r="F612" i="119" s="1"/>
  <c r="F611" i="119" s="1"/>
  <c r="G608" i="119"/>
  <c r="G607" i="119" s="1"/>
  <c r="H608" i="119"/>
  <c r="H607" i="119" s="1"/>
  <c r="F608" i="119"/>
  <c r="F607" i="119" s="1"/>
  <c r="G550" i="119"/>
  <c r="G549" i="119" s="1"/>
  <c r="G548" i="119" s="1"/>
  <c r="G547" i="119" s="1"/>
  <c r="H550" i="119"/>
  <c r="H549" i="119" s="1"/>
  <c r="H548" i="119" s="1"/>
  <c r="H547" i="119" s="1"/>
  <c r="F551" i="119"/>
  <c r="F550" i="119" s="1"/>
  <c r="F549" i="119" s="1"/>
  <c r="F548" i="119" s="1"/>
  <c r="F547" i="119" s="1"/>
  <c r="G527" i="119"/>
  <c r="H527" i="119"/>
  <c r="F527" i="119"/>
  <c r="G526" i="119"/>
  <c r="H526" i="119"/>
  <c r="F526" i="119"/>
  <c r="G515" i="119"/>
  <c r="H831" i="120" s="1"/>
  <c r="H515" i="119"/>
  <c r="I831" i="120" s="1"/>
  <c r="F515" i="119"/>
  <c r="G831" i="120" s="1"/>
  <c r="F503" i="119"/>
  <c r="G460" i="119"/>
  <c r="G459" i="119" s="1"/>
  <c r="H460" i="119"/>
  <c r="H459" i="119" s="1"/>
  <c r="G457" i="119"/>
  <c r="G456" i="119" s="1"/>
  <c r="H457" i="119"/>
  <c r="H456" i="119" s="1"/>
  <c r="F458" i="119"/>
  <c r="F457" i="119" s="1"/>
  <c r="F456" i="119" s="1"/>
  <c r="G429" i="119"/>
  <c r="G428" i="119" s="1"/>
  <c r="H429" i="119"/>
  <c r="H428" i="119" s="1"/>
  <c r="F430" i="119"/>
  <c r="F429" i="119" s="1"/>
  <c r="F428" i="119" s="1"/>
  <c r="G420" i="119"/>
  <c r="G419" i="119" s="1"/>
  <c r="H420" i="119"/>
  <c r="H419" i="119" s="1"/>
  <c r="F421" i="119"/>
  <c r="F420" i="119" s="1"/>
  <c r="F419" i="119" s="1"/>
  <c r="G396" i="119"/>
  <c r="G395" i="119" s="1"/>
  <c r="H396" i="119"/>
  <c r="H395" i="119" s="1"/>
  <c r="F397" i="119"/>
  <c r="F396" i="119" s="1"/>
  <c r="F395" i="119" s="1"/>
  <c r="G394" i="119"/>
  <c r="G393" i="119" s="1"/>
  <c r="G392" i="119" s="1"/>
  <c r="H394" i="119"/>
  <c r="H393" i="119" s="1"/>
  <c r="H392" i="119" s="1"/>
  <c r="F393" i="119"/>
  <c r="F392" i="119" s="1"/>
  <c r="G390" i="119"/>
  <c r="H390" i="119"/>
  <c r="F391" i="119"/>
  <c r="F390" i="119" s="1"/>
  <c r="F357" i="119"/>
  <c r="F356" i="119" s="1"/>
  <c r="G354" i="119"/>
  <c r="G353" i="119" s="1"/>
  <c r="G352" i="119" s="1"/>
  <c r="H354" i="119"/>
  <c r="H353" i="119" s="1"/>
  <c r="H352" i="119" s="1"/>
  <c r="G271" i="119"/>
  <c r="G270" i="119" s="1"/>
  <c r="G269" i="119" s="1"/>
  <c r="H271" i="119"/>
  <c r="H270" i="119" s="1"/>
  <c r="H269" i="119" s="1"/>
  <c r="F271" i="119"/>
  <c r="F270" i="119" s="1"/>
  <c r="G289" i="119"/>
  <c r="G288" i="119" s="1"/>
  <c r="H289" i="119"/>
  <c r="H288" i="119" s="1"/>
  <c r="F289" i="119"/>
  <c r="F288" i="119" s="1"/>
  <c r="G275" i="119"/>
  <c r="G274" i="119" s="1"/>
  <c r="H275" i="119"/>
  <c r="H274" i="119" s="1"/>
  <c r="F275" i="119"/>
  <c r="F274" i="119" s="1"/>
  <c r="G265" i="119"/>
  <c r="G264" i="119" s="1"/>
  <c r="G263" i="119" s="1"/>
  <c r="G262" i="119" s="1"/>
  <c r="G261" i="119" s="1"/>
  <c r="H265" i="119"/>
  <c r="H264" i="119" s="1"/>
  <c r="H263" i="119" s="1"/>
  <c r="H262" i="119" s="1"/>
  <c r="H261" i="119" s="1"/>
  <c r="F265" i="119"/>
  <c r="F264" i="119" s="1"/>
  <c r="F263" i="119" s="1"/>
  <c r="F262" i="119" s="1"/>
  <c r="F261" i="119" s="1"/>
  <c r="G232" i="119"/>
  <c r="G231" i="119" s="1"/>
  <c r="H232" i="119"/>
  <c r="H231" i="119" s="1"/>
  <c r="F232" i="119"/>
  <c r="F230" i="119" s="1"/>
  <c r="F229" i="119" s="1"/>
  <c r="G88" i="119"/>
  <c r="H47" i="120" s="1"/>
  <c r="H46" i="120" s="1"/>
  <c r="H88" i="119"/>
  <c r="I47" i="120" s="1"/>
  <c r="I46" i="120" s="1"/>
  <c r="G47" i="120"/>
  <c r="G46" i="120" s="1"/>
  <c r="H103" i="119"/>
  <c r="I62" i="120" s="1"/>
  <c r="I61" i="120" s="1"/>
  <c r="G103" i="119"/>
  <c r="H62" i="120" s="1"/>
  <c r="H61" i="120" s="1"/>
  <c r="G62" i="120"/>
  <c r="G61" i="120" s="1"/>
  <c r="G107" i="119"/>
  <c r="H67" i="120" s="1"/>
  <c r="H66" i="120" s="1"/>
  <c r="H107" i="119"/>
  <c r="I67" i="120" s="1"/>
  <c r="I66" i="120" s="1"/>
  <c r="G67" i="120"/>
  <c r="G66" i="120" s="1"/>
  <c r="G193" i="119"/>
  <c r="G192" i="119" s="1"/>
  <c r="G191" i="119" s="1"/>
  <c r="H193" i="119"/>
  <c r="H192" i="119" s="1"/>
  <c r="H191" i="119" s="1"/>
  <c r="F193" i="119"/>
  <c r="F192" i="119" s="1"/>
  <c r="F191" i="119" s="1"/>
  <c r="G196" i="119"/>
  <c r="G195" i="119" s="1"/>
  <c r="G194" i="119" s="1"/>
  <c r="H196" i="119"/>
  <c r="H195" i="119" s="1"/>
  <c r="H194" i="119" s="1"/>
  <c r="G202" i="119"/>
  <c r="G201" i="119" s="1"/>
  <c r="G200" i="119" s="1"/>
  <c r="H202" i="119"/>
  <c r="H201" i="119" s="1"/>
  <c r="H200" i="119" s="1"/>
  <c r="F202" i="119"/>
  <c r="F201" i="119" s="1"/>
  <c r="F200" i="119" s="1"/>
  <c r="G227" i="119"/>
  <c r="G226" i="119" s="1"/>
  <c r="G225" i="119" s="1"/>
  <c r="H227" i="119"/>
  <c r="H226" i="119" s="1"/>
  <c r="H225" i="119" s="1"/>
  <c r="F227" i="119"/>
  <c r="F226" i="119" s="1"/>
  <c r="F225" i="119" s="1"/>
  <c r="G392" i="120"/>
  <c r="G391" i="120" s="1"/>
  <c r="H392" i="120"/>
  <c r="H391" i="120" s="1"/>
  <c r="H390" i="120"/>
  <c r="H389" i="120" s="1"/>
  <c r="I390" i="120"/>
  <c r="I389" i="120" s="1"/>
  <c r="G390" i="120"/>
  <c r="G389" i="120" s="1"/>
  <c r="G93" i="119"/>
  <c r="H52" i="120" s="1"/>
  <c r="H93" i="119"/>
  <c r="I52" i="120" s="1"/>
  <c r="F93" i="119"/>
  <c r="G52" i="120" s="1"/>
  <c r="G98" i="119"/>
  <c r="H57" i="120" s="1"/>
  <c r="H98" i="119"/>
  <c r="I57" i="120" s="1"/>
  <c r="I56" i="120" s="1"/>
  <c r="F98" i="119"/>
  <c r="G57" i="120" s="1"/>
  <c r="G56" i="120" s="1"/>
  <c r="G137" i="119"/>
  <c r="G136" i="119" s="1"/>
  <c r="G135" i="119" s="1"/>
  <c r="H137" i="119"/>
  <c r="H136" i="119" s="1"/>
  <c r="H135" i="119" s="1"/>
  <c r="F137" i="119"/>
  <c r="F136" i="119" s="1"/>
  <c r="F135" i="119" s="1"/>
  <c r="G140" i="119"/>
  <c r="G139" i="119" s="1"/>
  <c r="H140" i="119"/>
  <c r="H139" i="119" s="1"/>
  <c r="F140" i="119"/>
  <c r="F139" i="119" s="1"/>
  <c r="G385" i="119"/>
  <c r="G384" i="119" s="1"/>
  <c r="G383" i="119" s="1"/>
  <c r="G382" i="119" s="1"/>
  <c r="G381" i="119" s="1"/>
  <c r="G380" i="119" s="1"/>
  <c r="G379" i="119" s="1"/>
  <c r="H385" i="119"/>
  <c r="H384" i="119" s="1"/>
  <c r="H383" i="119" s="1"/>
  <c r="H382" i="119" s="1"/>
  <c r="H381" i="119" s="1"/>
  <c r="H380" i="119" s="1"/>
  <c r="H379" i="119" s="1"/>
  <c r="F385" i="119"/>
  <c r="F384" i="119" s="1"/>
  <c r="F383" i="119" s="1"/>
  <c r="F382" i="119" s="1"/>
  <c r="F381" i="119" s="1"/>
  <c r="F380" i="119" s="1"/>
  <c r="F379" i="119" s="1"/>
  <c r="G357" i="119"/>
  <c r="G356" i="119" s="1"/>
  <c r="H357" i="119"/>
  <c r="H356" i="119" s="1"/>
  <c r="G350" i="119"/>
  <c r="G349" i="119" s="1"/>
  <c r="G348" i="119" s="1"/>
  <c r="F350" i="119"/>
  <c r="F349" i="119" s="1"/>
  <c r="F348" i="119" s="1"/>
  <c r="G347" i="119"/>
  <c r="G346" i="119" s="1"/>
  <c r="G345" i="119" s="1"/>
  <c r="G344" i="119" s="1"/>
  <c r="G343" i="119" s="1"/>
  <c r="H347" i="119"/>
  <c r="H346" i="119" s="1"/>
  <c r="H345" i="119" s="1"/>
  <c r="H344" i="119" s="1"/>
  <c r="H343" i="119" s="1"/>
  <c r="F347" i="119"/>
  <c r="F346" i="119" s="1"/>
  <c r="F345" i="119" s="1"/>
  <c r="F344" i="119" s="1"/>
  <c r="F343" i="119" s="1"/>
  <c r="G326" i="119"/>
  <c r="G325" i="119" s="1"/>
  <c r="G324" i="119" s="1"/>
  <c r="H326" i="119"/>
  <c r="H325" i="119" s="1"/>
  <c r="H324" i="119" s="1"/>
  <c r="F326" i="119"/>
  <c r="F325" i="119" s="1"/>
  <c r="F324" i="119" s="1"/>
  <c r="H81" i="120"/>
  <c r="I81" i="120"/>
  <c r="G82" i="120"/>
  <c r="G81" i="120" s="1"/>
  <c r="H152" i="119"/>
  <c r="I105" i="120" s="1"/>
  <c r="I104" i="120" s="1"/>
  <c r="G152" i="119"/>
  <c r="H105" i="120" s="1"/>
  <c r="H104" i="120" s="1"/>
  <c r="F152" i="119"/>
  <c r="G105" i="120" s="1"/>
  <c r="G104" i="120" s="1"/>
  <c r="H978" i="120"/>
  <c r="H977" i="120" s="1"/>
  <c r="I978" i="120"/>
  <c r="I977" i="120" s="1"/>
  <c r="G978" i="120"/>
  <c r="G977" i="120" s="1"/>
  <c r="H660" i="120"/>
  <c r="H659" i="120" s="1"/>
  <c r="I660" i="120"/>
  <c r="I659" i="120" s="1"/>
  <c r="G660" i="120"/>
  <c r="G659" i="120" s="1"/>
  <c r="H657" i="120"/>
  <c r="I657" i="120"/>
  <c r="G658" i="120"/>
  <c r="G657" i="120" s="1"/>
  <c r="H645" i="120"/>
  <c r="H644" i="120" s="1"/>
  <c r="I645" i="120"/>
  <c r="I644" i="120" s="1"/>
  <c r="G645" i="120"/>
  <c r="G644" i="120" s="1"/>
  <c r="G19" i="119"/>
  <c r="G18" i="119" s="1"/>
  <c r="G17" i="119" s="1"/>
  <c r="G16" i="119" s="1"/>
  <c r="G15" i="119" s="1"/>
  <c r="G14" i="119" s="1"/>
  <c r="H19" i="119"/>
  <c r="H18" i="119" s="1"/>
  <c r="H17" i="119" s="1"/>
  <c r="H16" i="119" s="1"/>
  <c r="H15" i="119" s="1"/>
  <c r="H14" i="119" s="1"/>
  <c r="F19" i="119"/>
  <c r="F18" i="119" s="1"/>
  <c r="F17" i="119" s="1"/>
  <c r="F16" i="119" s="1"/>
  <c r="F15" i="119" s="1"/>
  <c r="F14" i="119" s="1"/>
  <c r="F964" i="119"/>
  <c r="F962" i="119"/>
  <c r="F960" i="119"/>
  <c r="H955" i="119"/>
  <c r="G955" i="119"/>
  <c r="F955" i="119"/>
  <c r="H949" i="119"/>
  <c r="G949" i="119"/>
  <c r="F949" i="119"/>
  <c r="H938" i="119"/>
  <c r="H937" i="119" s="1"/>
  <c r="H936" i="119" s="1"/>
  <c r="H935" i="119" s="1"/>
  <c r="G938" i="119"/>
  <c r="G937" i="119" s="1"/>
  <c r="G936" i="119" s="1"/>
  <c r="G935" i="119" s="1"/>
  <c r="F938" i="119"/>
  <c r="F937" i="119" s="1"/>
  <c r="F936" i="119" s="1"/>
  <c r="F935" i="119" s="1"/>
  <c r="F933" i="119"/>
  <c r="F932" i="119" s="1"/>
  <c r="F931" i="119" s="1"/>
  <c r="F930" i="119" s="1"/>
  <c r="H933" i="119"/>
  <c r="H932" i="119" s="1"/>
  <c r="H931" i="119" s="1"/>
  <c r="H930" i="119" s="1"/>
  <c r="G933" i="119"/>
  <c r="G932" i="119" s="1"/>
  <c r="G931" i="119" s="1"/>
  <c r="G930" i="119" s="1"/>
  <c r="H926" i="119"/>
  <c r="H925" i="119" s="1"/>
  <c r="G926" i="119"/>
  <c r="G925" i="119" s="1"/>
  <c r="F926" i="119"/>
  <c r="F925" i="119" s="1"/>
  <c r="H923" i="119"/>
  <c r="H922" i="119" s="1"/>
  <c r="G923" i="119"/>
  <c r="G922" i="119" s="1"/>
  <c r="F923" i="119"/>
  <c r="F922" i="119" s="1"/>
  <c r="H919" i="119"/>
  <c r="H918" i="119" s="1"/>
  <c r="G919" i="119"/>
  <c r="G918" i="119" s="1"/>
  <c r="F919" i="119"/>
  <c r="F918" i="119" s="1"/>
  <c r="H916" i="119"/>
  <c r="H915" i="119" s="1"/>
  <c r="G916" i="119"/>
  <c r="G915" i="119" s="1"/>
  <c r="F916" i="119"/>
  <c r="F915" i="119" s="1"/>
  <c r="H912" i="119"/>
  <c r="H911" i="119" s="1"/>
  <c r="H907" i="119" s="1"/>
  <c r="G912" i="119"/>
  <c r="G911" i="119" s="1"/>
  <c r="G907" i="119" s="1"/>
  <c r="F912" i="119"/>
  <c r="F911" i="119" s="1"/>
  <c r="F907" i="119" s="1"/>
  <c r="H898" i="119"/>
  <c r="H897" i="119" s="1"/>
  <c r="G898" i="119"/>
  <c r="G897" i="119" s="1"/>
  <c r="F898" i="119"/>
  <c r="F897" i="119" s="1"/>
  <c r="H895" i="119"/>
  <c r="H894" i="119" s="1"/>
  <c r="G895" i="119"/>
  <c r="G894" i="119" s="1"/>
  <c r="F895" i="119"/>
  <c r="F894" i="119" s="1"/>
  <c r="H891" i="119"/>
  <c r="H890" i="119" s="1"/>
  <c r="H889" i="119" s="1"/>
  <c r="G891" i="119"/>
  <c r="G890" i="119" s="1"/>
  <c r="G889" i="119" s="1"/>
  <c r="F891" i="119"/>
  <c r="F890" i="119" s="1"/>
  <c r="F889" i="119" s="1"/>
  <c r="H883" i="119"/>
  <c r="G883" i="119"/>
  <c r="F883" i="119"/>
  <c r="F881" i="119"/>
  <c r="H881" i="119"/>
  <c r="G881" i="119"/>
  <c r="H878" i="119"/>
  <c r="H877" i="119" s="1"/>
  <c r="H876" i="119" s="1"/>
  <c r="G878" i="119"/>
  <c r="G877" i="119" s="1"/>
  <c r="G876" i="119" s="1"/>
  <c r="F878" i="119"/>
  <c r="F877" i="119" s="1"/>
  <c r="F876" i="119" s="1"/>
  <c r="H821" i="119"/>
  <c r="G821" i="119"/>
  <c r="H819" i="119"/>
  <c r="G819" i="119"/>
  <c r="F819" i="119"/>
  <c r="H806" i="119"/>
  <c r="G806" i="119"/>
  <c r="F806" i="119"/>
  <c r="F799" i="119"/>
  <c r="F798" i="119" s="1"/>
  <c r="F797" i="119" s="1"/>
  <c r="F796" i="119" s="1"/>
  <c r="H799" i="119"/>
  <c r="H798" i="119" s="1"/>
  <c r="H797" i="119" s="1"/>
  <c r="H796" i="119" s="1"/>
  <c r="G799" i="119"/>
  <c r="G798" i="119" s="1"/>
  <c r="G797" i="119" s="1"/>
  <c r="G796" i="119" s="1"/>
  <c r="H790" i="119"/>
  <c r="H789" i="119" s="1"/>
  <c r="G790" i="119"/>
  <c r="G789" i="119" s="1"/>
  <c r="F790" i="119"/>
  <c r="F789" i="119" s="1"/>
  <c r="F785" i="119"/>
  <c r="F784" i="119" s="1"/>
  <c r="H785" i="119"/>
  <c r="H784" i="119" s="1"/>
  <c r="G785" i="119"/>
  <c r="G784" i="119" s="1"/>
  <c r="H764" i="119"/>
  <c r="H763" i="119" s="1"/>
  <c r="H762" i="119" s="1"/>
  <c r="H761" i="119" s="1"/>
  <c r="G764" i="119"/>
  <c r="G763" i="119" s="1"/>
  <c r="G762" i="119" s="1"/>
  <c r="G761" i="119" s="1"/>
  <c r="F764" i="119"/>
  <c r="F763" i="119" s="1"/>
  <c r="F762" i="119" s="1"/>
  <c r="F761" i="119" s="1"/>
  <c r="H759" i="119"/>
  <c r="G759" i="119"/>
  <c r="F759" i="119"/>
  <c r="H757" i="119"/>
  <c r="G757" i="119"/>
  <c r="F757" i="119"/>
  <c r="H745" i="119"/>
  <c r="H744" i="119" s="1"/>
  <c r="G745" i="119"/>
  <c r="G744" i="119" s="1"/>
  <c r="F745" i="119"/>
  <c r="F744" i="119" s="1"/>
  <c r="H742" i="119"/>
  <c r="H741" i="119" s="1"/>
  <c r="G742" i="119"/>
  <c r="G741" i="119" s="1"/>
  <c r="F742" i="119"/>
  <c r="F741" i="119" s="1"/>
  <c r="H739" i="119"/>
  <c r="H738" i="119" s="1"/>
  <c r="G739" i="119"/>
  <c r="G738" i="119" s="1"/>
  <c r="F739" i="119"/>
  <c r="F738" i="119" s="1"/>
  <c r="H729" i="119"/>
  <c r="H728" i="119" s="1"/>
  <c r="G729" i="119"/>
  <c r="G728" i="119" s="1"/>
  <c r="F729" i="119"/>
  <c r="F728" i="119" s="1"/>
  <c r="H726" i="119"/>
  <c r="H725" i="119" s="1"/>
  <c r="H724" i="119" s="1"/>
  <c r="G726" i="119"/>
  <c r="G725" i="119" s="1"/>
  <c r="G724" i="119" s="1"/>
  <c r="F726" i="119"/>
  <c r="F725" i="119" s="1"/>
  <c r="F724" i="119" s="1"/>
  <c r="F714" i="119"/>
  <c r="F713" i="119" s="1"/>
  <c r="H714" i="119"/>
  <c r="H713" i="119" s="1"/>
  <c r="G714" i="119"/>
  <c r="G713" i="119" s="1"/>
  <c r="H711" i="119"/>
  <c r="H710" i="119" s="1"/>
  <c r="G711" i="119"/>
  <c r="G710" i="119" s="1"/>
  <c r="F711" i="119"/>
  <c r="F710" i="119" s="1"/>
  <c r="H707" i="119"/>
  <c r="H706" i="119" s="1"/>
  <c r="G707" i="119"/>
  <c r="G706" i="119" s="1"/>
  <c r="F707" i="119"/>
  <c r="F706" i="119" s="1"/>
  <c r="H704" i="119"/>
  <c r="H703" i="119" s="1"/>
  <c r="G704" i="119"/>
  <c r="G703" i="119" s="1"/>
  <c r="F704" i="119"/>
  <c r="F703" i="119" s="1"/>
  <c r="H700" i="119"/>
  <c r="H699" i="119" s="1"/>
  <c r="G700" i="119"/>
  <c r="G699" i="119" s="1"/>
  <c r="F700" i="119"/>
  <c r="F699" i="119" s="1"/>
  <c r="H697" i="119"/>
  <c r="H696" i="119" s="1"/>
  <c r="G697" i="119"/>
  <c r="G696" i="119" s="1"/>
  <c r="F697" i="119"/>
  <c r="F696" i="119" s="1"/>
  <c r="H688" i="119"/>
  <c r="H687" i="119" s="1"/>
  <c r="G688" i="119"/>
  <c r="G687" i="119" s="1"/>
  <c r="F688" i="119"/>
  <c r="F687" i="119" s="1"/>
  <c r="H685" i="119"/>
  <c r="H684" i="119" s="1"/>
  <c r="G685" i="119"/>
  <c r="G684" i="119" s="1"/>
  <c r="F685" i="119"/>
  <c r="F684" i="119" s="1"/>
  <c r="H675" i="119"/>
  <c r="H674" i="119" s="1"/>
  <c r="G675" i="119"/>
  <c r="G674" i="119" s="1"/>
  <c r="F675" i="119"/>
  <c r="F674" i="119" s="1"/>
  <c r="H672" i="119"/>
  <c r="H671" i="119" s="1"/>
  <c r="G672" i="119"/>
  <c r="G671" i="119" s="1"/>
  <c r="F672" i="119"/>
  <c r="F671" i="119" s="1"/>
  <c r="H668" i="119"/>
  <c r="G668" i="119"/>
  <c r="F668" i="119"/>
  <c r="G653" i="119"/>
  <c r="H651" i="119"/>
  <c r="F648" i="119"/>
  <c r="F647" i="119" s="1"/>
  <c r="H648" i="119"/>
  <c r="H647" i="119" s="1"/>
  <c r="G648" i="119"/>
  <c r="G647" i="119" s="1"/>
  <c r="H645" i="119"/>
  <c r="G645" i="119"/>
  <c r="F645" i="119"/>
  <c r="H643" i="119"/>
  <c r="G643" i="119"/>
  <c r="F643" i="119"/>
  <c r="H634" i="119"/>
  <c r="H633" i="119" s="1"/>
  <c r="G634" i="119"/>
  <c r="G633" i="119" s="1"/>
  <c r="F634" i="119"/>
  <c r="F633" i="119" s="1"/>
  <c r="H609" i="119"/>
  <c r="G609" i="119"/>
  <c r="F609" i="119"/>
  <c r="F603" i="119"/>
  <c r="H603" i="119"/>
  <c r="G603" i="119"/>
  <c r="H599" i="119"/>
  <c r="G599" i="119"/>
  <c r="F599" i="119"/>
  <c r="H593" i="119"/>
  <c r="G593" i="119"/>
  <c r="F593" i="119"/>
  <c r="H580" i="119"/>
  <c r="H579" i="119" s="1"/>
  <c r="G580" i="119"/>
  <c r="G579" i="119" s="1"/>
  <c r="F580" i="119"/>
  <c r="F579" i="119" s="1"/>
  <c r="H577" i="119"/>
  <c r="H576" i="119" s="1"/>
  <c r="G577" i="119"/>
  <c r="G576" i="119" s="1"/>
  <c r="F577" i="119"/>
  <c r="F576" i="119" s="1"/>
  <c r="H574" i="119"/>
  <c r="H573" i="119" s="1"/>
  <c r="H572" i="119" s="1"/>
  <c r="G574" i="119"/>
  <c r="G573" i="119" s="1"/>
  <c r="G572" i="119" s="1"/>
  <c r="F574" i="119"/>
  <c r="F573" i="119" s="1"/>
  <c r="F572" i="119" s="1"/>
  <c r="H570" i="119"/>
  <c r="G570" i="119"/>
  <c r="F570" i="119"/>
  <c r="H568" i="119"/>
  <c r="H567" i="119" s="1"/>
  <c r="H566" i="119" s="1"/>
  <c r="H565" i="119" s="1"/>
  <c r="H564" i="119" s="1"/>
  <c r="G568" i="119"/>
  <c r="G567" i="119" s="1"/>
  <c r="G566" i="119" s="1"/>
  <c r="G565" i="119" s="1"/>
  <c r="G564" i="119" s="1"/>
  <c r="F568" i="119"/>
  <c r="F567" i="119" s="1"/>
  <c r="F566" i="119" s="1"/>
  <c r="F565" i="119" s="1"/>
  <c r="F564" i="119" s="1"/>
  <c r="H545" i="119"/>
  <c r="H544" i="119" s="1"/>
  <c r="G545" i="119"/>
  <c r="G544" i="119" s="1"/>
  <c r="F545" i="119"/>
  <c r="F544" i="119" s="1"/>
  <c r="H541" i="119"/>
  <c r="H540" i="119" s="1"/>
  <c r="H539" i="119" s="1"/>
  <c r="G541" i="119"/>
  <c r="G540" i="119" s="1"/>
  <c r="G539" i="119" s="1"/>
  <c r="F541" i="119"/>
  <c r="F540" i="119" s="1"/>
  <c r="F539" i="119" s="1"/>
  <c r="H537" i="119"/>
  <c r="H536" i="119" s="1"/>
  <c r="G537" i="119"/>
  <c r="G536" i="119" s="1"/>
  <c r="F537" i="119"/>
  <c r="F536" i="119" s="1"/>
  <c r="H534" i="119"/>
  <c r="G534" i="119"/>
  <c r="F534" i="119"/>
  <c r="H532" i="119"/>
  <c r="G532" i="119"/>
  <c r="F532" i="119"/>
  <c r="F528" i="119"/>
  <c r="H528" i="119"/>
  <c r="G528" i="119"/>
  <c r="H511" i="119"/>
  <c r="H464" i="119"/>
  <c r="H463" i="119" s="1"/>
  <c r="H462" i="119" s="1"/>
  <c r="G464" i="119"/>
  <c r="G463" i="119" s="1"/>
  <c r="G462" i="119" s="1"/>
  <c r="F464" i="119"/>
  <c r="F463" i="119" s="1"/>
  <c r="F462" i="119" s="1"/>
  <c r="H442" i="119"/>
  <c r="H441" i="119" s="1"/>
  <c r="G442" i="119"/>
  <c r="G441" i="119" s="1"/>
  <c r="F442" i="119"/>
  <c r="F441" i="119" s="1"/>
  <c r="F439" i="119"/>
  <c r="F438" i="119" s="1"/>
  <c r="H439" i="119"/>
  <c r="H438" i="119" s="1"/>
  <c r="G439" i="119"/>
  <c r="G438" i="119" s="1"/>
  <c r="H432" i="119"/>
  <c r="H431" i="119" s="1"/>
  <c r="G432" i="119"/>
  <c r="G431" i="119" s="1"/>
  <c r="F432" i="119"/>
  <c r="F431" i="119" s="1"/>
  <c r="H426" i="119"/>
  <c r="H425" i="119" s="1"/>
  <c r="G426" i="119"/>
  <c r="G425" i="119" s="1"/>
  <c r="F426" i="119"/>
  <c r="F425" i="119" s="1"/>
  <c r="H414" i="119"/>
  <c r="H413" i="119" s="1"/>
  <c r="H412" i="119" s="1"/>
  <c r="H411" i="119" s="1"/>
  <c r="H410" i="119" s="1"/>
  <c r="H408" i="119" s="1"/>
  <c r="H407" i="119" s="1"/>
  <c r="G414" i="119"/>
  <c r="G413" i="119" s="1"/>
  <c r="G412" i="119" s="1"/>
  <c r="G411" i="119" s="1"/>
  <c r="G410" i="119" s="1"/>
  <c r="G408" i="119" s="1"/>
  <c r="G407" i="119" s="1"/>
  <c r="F414" i="119"/>
  <c r="F413" i="119" s="1"/>
  <c r="F412" i="119" s="1"/>
  <c r="F411" i="119" s="1"/>
  <c r="F410" i="119" s="1"/>
  <c r="F408" i="119" s="1"/>
  <c r="F407" i="119" s="1"/>
  <c r="H400" i="119"/>
  <c r="H399" i="119" s="1"/>
  <c r="H398" i="119" s="1"/>
  <c r="G400" i="119"/>
  <c r="G399" i="119" s="1"/>
  <c r="G398" i="119" s="1"/>
  <c r="F400" i="119"/>
  <c r="F399" i="119" s="1"/>
  <c r="F398" i="119" s="1"/>
  <c r="H377" i="119"/>
  <c r="G377" i="119"/>
  <c r="F377" i="119"/>
  <c r="H372" i="119"/>
  <c r="G372" i="119"/>
  <c r="F372" i="119"/>
  <c r="H370" i="119"/>
  <c r="G370" i="119"/>
  <c r="F370" i="119"/>
  <c r="H358" i="119"/>
  <c r="G358" i="119"/>
  <c r="F358" i="119"/>
  <c r="H331" i="119"/>
  <c r="H330" i="119" s="1"/>
  <c r="G331" i="119"/>
  <c r="G330" i="119" s="1"/>
  <c r="F331" i="119"/>
  <c r="F330" i="119" s="1"/>
  <c r="F329" i="119"/>
  <c r="F328" i="119" s="1"/>
  <c r="F327" i="119" s="1"/>
  <c r="H328" i="119"/>
  <c r="H327" i="119" s="1"/>
  <c r="G328" i="119"/>
  <c r="G327" i="119" s="1"/>
  <c r="H322" i="119"/>
  <c r="H321" i="119" s="1"/>
  <c r="G322" i="119"/>
  <c r="G321" i="119" s="1"/>
  <c r="F322" i="119"/>
  <c r="F321" i="119" s="1"/>
  <c r="H298" i="119"/>
  <c r="G298" i="119"/>
  <c r="F298" i="119"/>
  <c r="H293" i="119"/>
  <c r="G293" i="119"/>
  <c r="F293" i="119"/>
  <c r="H286" i="119"/>
  <c r="G286" i="119"/>
  <c r="F286" i="119"/>
  <c r="H281" i="119"/>
  <c r="G281" i="119"/>
  <c r="F281" i="119"/>
  <c r="H279" i="119"/>
  <c r="G279" i="119"/>
  <c r="F279" i="119"/>
  <c r="H278" i="119"/>
  <c r="G278" i="119"/>
  <c r="F278" i="119"/>
  <c r="H272" i="119"/>
  <c r="G272" i="119"/>
  <c r="F272" i="119"/>
  <c r="H259" i="119"/>
  <c r="H258" i="119" s="1"/>
  <c r="G259" i="119"/>
  <c r="G258" i="119" s="1"/>
  <c r="F259" i="119"/>
  <c r="F258" i="119" s="1"/>
  <c r="H250" i="119"/>
  <c r="H249" i="119" s="1"/>
  <c r="G250" i="119"/>
  <c r="G249" i="119" s="1"/>
  <c r="F250" i="119"/>
  <c r="F249" i="119" s="1"/>
  <c r="H242" i="119"/>
  <c r="H241" i="119" s="1"/>
  <c r="G242" i="119"/>
  <c r="G241" i="119" s="1"/>
  <c r="F242" i="119"/>
  <c r="F241" i="119" s="1"/>
  <c r="H234" i="119"/>
  <c r="H233" i="119" s="1"/>
  <c r="G234" i="119"/>
  <c r="G233" i="119" s="1"/>
  <c r="F234" i="119"/>
  <c r="F233" i="119" s="1"/>
  <c r="H223" i="119"/>
  <c r="H222" i="119" s="1"/>
  <c r="G223" i="119"/>
  <c r="G222" i="119" s="1"/>
  <c r="F223" i="119"/>
  <c r="F222" i="119" s="1"/>
  <c r="H220" i="119"/>
  <c r="G220" i="119"/>
  <c r="F220" i="119"/>
  <c r="H218" i="119"/>
  <c r="G218" i="119"/>
  <c r="F218" i="119"/>
  <c r="H215" i="119"/>
  <c r="H214" i="119" s="1"/>
  <c r="G215" i="119"/>
  <c r="G214" i="119" s="1"/>
  <c r="F215" i="119"/>
  <c r="F214" i="119" s="1"/>
  <c r="H212" i="119"/>
  <c r="G212" i="119"/>
  <c r="F212" i="119"/>
  <c r="H211" i="119"/>
  <c r="H210" i="119" s="1"/>
  <c r="H209" i="119" s="1"/>
  <c r="G211" i="119"/>
  <c r="G210" i="119" s="1"/>
  <c r="G209" i="119" s="1"/>
  <c r="F211" i="119"/>
  <c r="F210" i="119" s="1"/>
  <c r="F209" i="119" s="1"/>
  <c r="H207" i="119"/>
  <c r="H205" i="119" s="1"/>
  <c r="G207" i="119"/>
  <c r="G205" i="119" s="1"/>
  <c r="F207" i="119"/>
  <c r="F205" i="119" s="1"/>
  <c r="H206" i="119"/>
  <c r="H204" i="119" s="1"/>
  <c r="H203" i="119" s="1"/>
  <c r="G206" i="119"/>
  <c r="G204" i="119" s="1"/>
  <c r="G203" i="119" s="1"/>
  <c r="F206" i="119"/>
  <c r="F204" i="119" s="1"/>
  <c r="F203" i="119" s="1"/>
  <c r="H198" i="119"/>
  <c r="H197" i="119" s="1"/>
  <c r="G198" i="119"/>
  <c r="G197" i="119" s="1"/>
  <c r="F198" i="119"/>
  <c r="F197" i="119" s="1"/>
  <c r="H189" i="119"/>
  <c r="H188" i="119" s="1"/>
  <c r="G189" i="119"/>
  <c r="G188" i="119" s="1"/>
  <c r="F189" i="119"/>
  <c r="F188" i="119" s="1"/>
  <c r="H186" i="119"/>
  <c r="H185" i="119" s="1"/>
  <c r="G186" i="119"/>
  <c r="G185" i="119" s="1"/>
  <c r="F186" i="119"/>
  <c r="F185" i="119" s="1"/>
  <c r="H183" i="119"/>
  <c r="H182" i="119" s="1"/>
  <c r="G183" i="119"/>
  <c r="G182" i="119" s="1"/>
  <c r="F183" i="119"/>
  <c r="F182" i="119" s="1"/>
  <c r="H178" i="119"/>
  <c r="H177" i="119" s="1"/>
  <c r="G178" i="119"/>
  <c r="G177" i="119" s="1"/>
  <c r="F178" i="119"/>
  <c r="F177" i="119" s="1"/>
  <c r="H174" i="119"/>
  <c r="H173" i="119" s="1"/>
  <c r="G174" i="119"/>
  <c r="G173" i="119" s="1"/>
  <c r="F174" i="119"/>
  <c r="F173" i="119" s="1"/>
  <c r="H168" i="119"/>
  <c r="H167" i="119" s="1"/>
  <c r="G168" i="119"/>
  <c r="G167" i="119" s="1"/>
  <c r="F168" i="119"/>
  <c r="F167" i="119" s="1"/>
  <c r="F165" i="119"/>
  <c r="F164" i="119" s="1"/>
  <c r="H165" i="119"/>
  <c r="H164" i="119" s="1"/>
  <c r="G165" i="119"/>
  <c r="G164" i="119" s="1"/>
  <c r="H162" i="119"/>
  <c r="H161" i="119" s="1"/>
  <c r="G162" i="119"/>
  <c r="G161" i="119" s="1"/>
  <c r="F162" i="119"/>
  <c r="F161" i="119" s="1"/>
  <c r="H159" i="119"/>
  <c r="G159" i="119"/>
  <c r="F159" i="119"/>
  <c r="H157" i="119"/>
  <c r="G157" i="119"/>
  <c r="F157" i="119"/>
  <c r="H153" i="119"/>
  <c r="G153" i="119"/>
  <c r="F153" i="119"/>
  <c r="H146" i="119"/>
  <c r="H143" i="119" s="1"/>
  <c r="G146" i="119"/>
  <c r="G143" i="119" s="1"/>
  <c r="F146" i="119"/>
  <c r="F143" i="119" s="1"/>
  <c r="H144" i="119"/>
  <c r="G144" i="119"/>
  <c r="F144" i="119"/>
  <c r="H141" i="119"/>
  <c r="G141" i="119"/>
  <c r="F141" i="119"/>
  <c r="H133" i="119"/>
  <c r="G133" i="119"/>
  <c r="F133" i="119"/>
  <c r="H131" i="119"/>
  <c r="H130" i="119" s="1"/>
  <c r="G131" i="119"/>
  <c r="G130" i="119" s="1"/>
  <c r="F131" i="119"/>
  <c r="F130" i="119" s="1"/>
  <c r="H128" i="119"/>
  <c r="G128" i="119"/>
  <c r="F128" i="119"/>
  <c r="F126" i="119"/>
  <c r="H126" i="119"/>
  <c r="H121" i="119"/>
  <c r="H120" i="119" s="1"/>
  <c r="G121" i="119"/>
  <c r="G120" i="119" s="1"/>
  <c r="F121" i="119"/>
  <c r="F120" i="119" s="1"/>
  <c r="H118" i="119"/>
  <c r="H117" i="119" s="1"/>
  <c r="G118" i="119"/>
  <c r="G117" i="119" s="1"/>
  <c r="F118" i="119"/>
  <c r="F117" i="119" s="1"/>
  <c r="H115" i="119"/>
  <c r="H114" i="119" s="1"/>
  <c r="G115" i="119"/>
  <c r="G114" i="119" s="1"/>
  <c r="G113" i="119" s="1"/>
  <c r="F115" i="119"/>
  <c r="F114" i="119" s="1"/>
  <c r="F113" i="119" s="1"/>
  <c r="H110" i="119"/>
  <c r="G110" i="119"/>
  <c r="F110" i="119"/>
  <c r="H108" i="119"/>
  <c r="G108" i="119"/>
  <c r="F108" i="119"/>
  <c r="H104" i="119"/>
  <c r="G104" i="119"/>
  <c r="F104" i="119"/>
  <c r="F102" i="119"/>
  <c r="H99" i="119"/>
  <c r="G99" i="119"/>
  <c r="F99" i="119"/>
  <c r="H94" i="119"/>
  <c r="G94" i="119"/>
  <c r="F94" i="119"/>
  <c r="H89" i="119"/>
  <c r="G89" i="119"/>
  <c r="F89" i="119"/>
  <c r="F82" i="119"/>
  <c r="F81" i="119" s="1"/>
  <c r="F80" i="119" s="1"/>
  <c r="F79" i="119" s="1"/>
  <c r="F78" i="119" s="1"/>
  <c r="H82" i="119"/>
  <c r="H81" i="119" s="1"/>
  <c r="H80" i="119" s="1"/>
  <c r="H79" i="119" s="1"/>
  <c r="H78" i="119" s="1"/>
  <c r="G82" i="119"/>
  <c r="G81" i="119" s="1"/>
  <c r="G80" i="119" s="1"/>
  <c r="G79" i="119" s="1"/>
  <c r="G78" i="119" s="1"/>
  <c r="H76" i="119"/>
  <c r="H75" i="119" s="1"/>
  <c r="H74" i="119" s="1"/>
  <c r="H73" i="119" s="1"/>
  <c r="H72" i="119" s="1"/>
  <c r="G76" i="119"/>
  <c r="G75" i="119" s="1"/>
  <c r="G74" i="119" s="1"/>
  <c r="G73" i="119" s="1"/>
  <c r="G72" i="119" s="1"/>
  <c r="F76" i="119"/>
  <c r="F75" i="119" s="1"/>
  <c r="F74" i="119" s="1"/>
  <c r="F73" i="119" s="1"/>
  <c r="F72" i="119" s="1"/>
  <c r="H70" i="119"/>
  <c r="G70" i="119"/>
  <c r="F70" i="119"/>
  <c r="H69" i="119"/>
  <c r="H68" i="119" s="1"/>
  <c r="G69" i="119"/>
  <c r="G68" i="119" s="1"/>
  <c r="F69" i="119"/>
  <c r="F68" i="119" s="1"/>
  <c r="H63" i="119"/>
  <c r="G63" i="119"/>
  <c r="F63" i="119"/>
  <c r="H61" i="119"/>
  <c r="G61" i="119"/>
  <c r="F61" i="119"/>
  <c r="H59" i="119"/>
  <c r="F59" i="119"/>
  <c r="H56" i="119"/>
  <c r="G56" i="119"/>
  <c r="F56" i="119"/>
  <c r="G54" i="119"/>
  <c r="F54" i="119"/>
  <c r="G52" i="119"/>
  <c r="H43" i="119"/>
  <c r="G43" i="119"/>
  <c r="F43" i="119"/>
  <c r="H41" i="119"/>
  <c r="F41" i="119"/>
  <c r="G41" i="119"/>
  <c r="H39" i="119"/>
  <c r="F39" i="119"/>
  <c r="G39" i="119"/>
  <c r="H33" i="119"/>
  <c r="G33" i="119"/>
  <c r="F33" i="119"/>
  <c r="H31" i="119"/>
  <c r="G31" i="119"/>
  <c r="F31" i="119"/>
  <c r="H29" i="119"/>
  <c r="G29" i="119"/>
  <c r="F29" i="119"/>
  <c r="H26" i="119"/>
  <c r="G26" i="119"/>
  <c r="F26" i="119"/>
  <c r="D277" i="113"/>
  <c r="D306" i="113"/>
  <c r="E51" i="113"/>
  <c r="H938" i="120" s="1"/>
  <c r="H937" i="120" s="1"/>
  <c r="H936" i="120" s="1"/>
  <c r="H935" i="120" s="1"/>
  <c r="F51" i="113"/>
  <c r="D51" i="113"/>
  <c r="G938" i="120" s="1"/>
  <c r="G937" i="120" s="1"/>
  <c r="G936" i="120" s="1"/>
  <c r="G935" i="120" s="1"/>
  <c r="E63" i="113"/>
  <c r="F63" i="113"/>
  <c r="I725" i="120" s="1"/>
  <c r="I724" i="120" s="1"/>
  <c r="I723" i="120" s="1"/>
  <c r="D63" i="113"/>
  <c r="G725" i="120" s="1"/>
  <c r="G724" i="120" s="1"/>
  <c r="G723" i="120" s="1"/>
  <c r="D169" i="113"/>
  <c r="G201" i="120"/>
  <c r="G200" i="120" s="1"/>
  <c r="I248" i="120"/>
  <c r="I247" i="120" s="1"/>
  <c r="G248" i="120"/>
  <c r="G247" i="120" s="1"/>
  <c r="E155" i="113"/>
  <c r="F155" i="113"/>
  <c r="F154" i="113" s="1"/>
  <c r="D155" i="113"/>
  <c r="D154" i="113" s="1"/>
  <c r="E243" i="113"/>
  <c r="E307" i="113"/>
  <c r="F307" i="113"/>
  <c r="D218" i="113"/>
  <c r="G781" i="120"/>
  <c r="G780" i="120" s="1"/>
  <c r="G779" i="120" s="1"/>
  <c r="F327" i="113"/>
  <c r="E327" i="113"/>
  <c r="E237" i="113"/>
  <c r="G812" i="119" s="1"/>
  <c r="H812" i="119"/>
  <c r="D237" i="113"/>
  <c r="F812" i="119" s="1"/>
  <c r="G529" i="120" s="1"/>
  <c r="E233" i="113"/>
  <c r="D233" i="113"/>
  <c r="E230" i="113"/>
  <c r="F230" i="113"/>
  <c r="D227" i="113"/>
  <c r="D228" i="113" s="1"/>
  <c r="G282" i="120" s="1"/>
  <c r="E90" i="113"/>
  <c r="G596" i="119" s="1"/>
  <c r="H883" i="120" s="1"/>
  <c r="F90" i="113"/>
  <c r="H596" i="119" s="1"/>
  <c r="I883" i="120" s="1"/>
  <c r="D90" i="113"/>
  <c r="F596" i="119" s="1"/>
  <c r="E108" i="113"/>
  <c r="E64" i="113"/>
  <c r="F64" i="113"/>
  <c r="D64" i="113"/>
  <c r="E315" i="113"/>
  <c r="H316" i="120" s="1"/>
  <c r="H315" i="120" s="1"/>
  <c r="H314" i="120" s="1"/>
  <c r="F315" i="113"/>
  <c r="I316" i="120" s="1"/>
  <c r="I315" i="120" s="1"/>
  <c r="I314" i="120" s="1"/>
  <c r="D315" i="113"/>
  <c r="G316" i="120" s="1"/>
  <c r="G315" i="120" s="1"/>
  <c r="G314" i="120" s="1"/>
  <c r="E311" i="113"/>
  <c r="F311" i="113"/>
  <c r="D311" i="113"/>
  <c r="E54" i="113"/>
  <c r="G486" i="119" s="1"/>
  <c r="F54" i="113"/>
  <c r="H486" i="119" s="1"/>
  <c r="D54" i="113"/>
  <c r="E53" i="113"/>
  <c r="H802" i="120" s="1"/>
  <c r="H801" i="120" s="1"/>
  <c r="H800" i="120" s="1"/>
  <c r="F53" i="113"/>
  <c r="I802" i="120" s="1"/>
  <c r="I801" i="120" s="1"/>
  <c r="I800" i="120" s="1"/>
  <c r="D53" i="113"/>
  <c r="H795" i="120"/>
  <c r="H794" i="120" s="1"/>
  <c r="I795" i="120"/>
  <c r="I794" i="120" s="1"/>
  <c r="G796" i="120"/>
  <c r="G795" i="120" s="1"/>
  <c r="G794" i="120" s="1"/>
  <c r="E310" i="113"/>
  <c r="H187" i="120" s="1"/>
  <c r="F310" i="113"/>
  <c r="I187" i="120" s="1"/>
  <c r="D310" i="113"/>
  <c r="E316" i="113"/>
  <c r="H36" i="120" s="1"/>
  <c r="H35" i="120" s="1"/>
  <c r="H34" i="120" s="1"/>
  <c r="F316" i="113"/>
  <c r="I36" i="120" s="1"/>
  <c r="I35" i="120" s="1"/>
  <c r="I34" i="120" s="1"/>
  <c r="D316" i="113"/>
  <c r="E306" i="113"/>
  <c r="F306" i="113"/>
  <c r="E304" i="113"/>
  <c r="F304" i="113"/>
  <c r="D304" i="113"/>
  <c r="E301" i="113"/>
  <c r="H123" i="120" s="1"/>
  <c r="H122" i="120" s="1"/>
  <c r="H121" i="120" s="1"/>
  <c r="F301" i="113"/>
  <c r="I123" i="120" s="1"/>
  <c r="I122" i="120" s="1"/>
  <c r="I121" i="120" s="1"/>
  <c r="H792" i="120"/>
  <c r="H791" i="120" s="1"/>
  <c r="I792" i="120"/>
  <c r="I791" i="120" s="1"/>
  <c r="G792" i="120"/>
  <c r="G791" i="120" s="1"/>
  <c r="E49" i="113"/>
  <c r="F49" i="113"/>
  <c r="D49" i="113"/>
  <c r="E312" i="113"/>
  <c r="F312" i="113"/>
  <c r="D312" i="113"/>
  <c r="D276" i="113"/>
  <c r="F948" i="119"/>
  <c r="F947" i="119" s="1"/>
  <c r="F326" i="113"/>
  <c r="G123" i="120"/>
  <c r="G122" i="120" s="1"/>
  <c r="G121" i="120" s="1"/>
  <c r="F241" i="113"/>
  <c r="E241" i="113"/>
  <c r="D241" i="113"/>
  <c r="F238" i="113"/>
  <c r="E238" i="113"/>
  <c r="D238" i="113"/>
  <c r="I282" i="120"/>
  <c r="F224" i="113"/>
  <c r="F223" i="113" s="1"/>
  <c r="E224" i="113"/>
  <c r="E223" i="113" s="1"/>
  <c r="D224" i="113"/>
  <c r="D223" i="113" s="1"/>
  <c r="F215" i="113"/>
  <c r="E215" i="113"/>
  <c r="F212" i="113"/>
  <c r="F211" i="113"/>
  <c r="I290" i="120" s="1"/>
  <c r="I289" i="120" s="1"/>
  <c r="I288" i="120" s="1"/>
  <c r="F210" i="113"/>
  <c r="E209" i="113"/>
  <c r="D209" i="113"/>
  <c r="F201" i="113"/>
  <c r="E201" i="113"/>
  <c r="F193" i="113"/>
  <c r="E193" i="113"/>
  <c r="D193" i="113"/>
  <c r="F190" i="113"/>
  <c r="E190" i="113"/>
  <c r="D190" i="113"/>
  <c r="F187" i="113"/>
  <c r="E187" i="113"/>
  <c r="D187" i="113"/>
  <c r="F185" i="113"/>
  <c r="E185" i="113"/>
  <c r="D185" i="113"/>
  <c r="F183" i="113"/>
  <c r="E183" i="113"/>
  <c r="D183" i="113"/>
  <c r="F179" i="113"/>
  <c r="E179" i="113"/>
  <c r="D179" i="113"/>
  <c r="F176" i="113"/>
  <c r="E176" i="113"/>
  <c r="D176" i="113"/>
  <c r="F174" i="113"/>
  <c r="E174" i="113"/>
  <c r="F171" i="113"/>
  <c r="E171" i="113"/>
  <c r="D171" i="113"/>
  <c r="E168" i="113"/>
  <c r="F168" i="113"/>
  <c r="F166" i="113"/>
  <c r="E166" i="113"/>
  <c r="F163" i="113"/>
  <c r="E163" i="113"/>
  <c r="F160" i="113"/>
  <c r="E160" i="113"/>
  <c r="D160" i="113"/>
  <c r="F157" i="113"/>
  <c r="E157" i="113"/>
  <c r="D157" i="113"/>
  <c r="F153" i="113"/>
  <c r="E153" i="113"/>
  <c r="D153" i="113"/>
  <c r="F150" i="113"/>
  <c r="E150" i="113"/>
  <c r="D150" i="113"/>
  <c r="F146" i="113"/>
  <c r="E146" i="113"/>
  <c r="F143" i="113"/>
  <c r="E143" i="113"/>
  <c r="D143" i="113"/>
  <c r="F140" i="113"/>
  <c r="E140" i="113"/>
  <c r="D140" i="113"/>
  <c r="D137" i="113"/>
  <c r="F137" i="113"/>
  <c r="E137" i="113"/>
  <c r="F134" i="113"/>
  <c r="E134" i="113"/>
  <c r="D134" i="113"/>
  <c r="F127" i="113"/>
  <c r="E127" i="113"/>
  <c r="D127" i="113"/>
  <c r="F114" i="113"/>
  <c r="E114" i="113"/>
  <c r="D114" i="113"/>
  <c r="F111" i="113"/>
  <c r="E111" i="113"/>
  <c r="D111" i="113"/>
  <c r="F107" i="113"/>
  <c r="D107" i="113"/>
  <c r="F105" i="113"/>
  <c r="E105" i="113"/>
  <c r="D105" i="113"/>
  <c r="F98" i="113"/>
  <c r="E98" i="113"/>
  <c r="D98" i="113"/>
  <c r="F95" i="113"/>
  <c r="E95" i="113"/>
  <c r="D95" i="113"/>
  <c r="D92" i="113"/>
  <c r="F92" i="113"/>
  <c r="E92" i="113"/>
  <c r="D87" i="113"/>
  <c r="F87" i="113"/>
  <c r="E87" i="113"/>
  <c r="D69" i="113"/>
  <c r="D68" i="113" s="1"/>
  <c r="F69" i="113"/>
  <c r="F68" i="113" s="1"/>
  <c r="E69" i="113"/>
  <c r="E68" i="113" s="1"/>
  <c r="F65" i="113"/>
  <c r="E65" i="113"/>
  <c r="F60" i="113"/>
  <c r="E60" i="113"/>
  <c r="F56" i="113"/>
  <c r="E56" i="113"/>
  <c r="D56" i="113"/>
  <c r="D46" i="113"/>
  <c r="F46" i="113"/>
  <c r="E46" i="113"/>
  <c r="F28" i="113"/>
  <c r="E28" i="113"/>
  <c r="F25" i="113"/>
  <c r="E25" i="113"/>
  <c r="F21" i="113"/>
  <c r="E21" i="113"/>
  <c r="D21" i="113"/>
  <c r="D17" i="113"/>
  <c r="F14" i="113"/>
  <c r="E14" i="113"/>
  <c r="D163" i="113"/>
  <c r="G582" i="120" l="1"/>
  <c r="G60" i="120"/>
  <c r="H281" i="120"/>
  <c r="E229" i="113"/>
  <c r="I281" i="120"/>
  <c r="F229" i="113"/>
  <c r="D331" i="113"/>
  <c r="G761" i="120"/>
  <c r="F369" i="119"/>
  <c r="F368" i="119" s="1"/>
  <c r="G643" i="120"/>
  <c r="G175" i="120"/>
  <c r="I164" i="120"/>
  <c r="H437" i="119"/>
  <c r="H418" i="119" s="1"/>
  <c r="G494" i="120"/>
  <c r="I853" i="120"/>
  <c r="I852" i="120" s="1"/>
  <c r="I851" i="120" s="1"/>
  <c r="H87" i="119"/>
  <c r="H125" i="119"/>
  <c r="G880" i="119"/>
  <c r="I587" i="120"/>
  <c r="H587" i="120"/>
  <c r="I383" i="120"/>
  <c r="F337" i="119"/>
  <c r="D146" i="113"/>
  <c r="F480" i="119"/>
  <c r="F479" i="119" s="1"/>
  <c r="F478" i="119" s="1"/>
  <c r="D13" i="113"/>
  <c r="G187" i="120"/>
  <c r="G186" i="120" s="1"/>
  <c r="G185" i="120" s="1"/>
  <c r="E107" i="113"/>
  <c r="H907" i="120"/>
  <c r="H906" i="120" s="1"/>
  <c r="G617" i="119"/>
  <c r="G616" i="119" s="1"/>
  <c r="G462" i="120"/>
  <c r="G437" i="119"/>
  <c r="G418" i="119" s="1"/>
  <c r="F13" i="113"/>
  <c r="E13" i="113"/>
  <c r="G802" i="120"/>
  <c r="G801" i="120" s="1"/>
  <c r="G800" i="120" s="1"/>
  <c r="F818" i="119"/>
  <c r="G96" i="120"/>
  <c r="I328" i="120"/>
  <c r="I327" i="120" s="1"/>
  <c r="H820" i="120"/>
  <c r="H818" i="120" s="1"/>
  <c r="H817" i="120" s="1"/>
  <c r="G615" i="120"/>
  <c r="H132" i="120"/>
  <c r="H131" i="120" s="1"/>
  <c r="H127" i="120" s="1"/>
  <c r="H615" i="120"/>
  <c r="F437" i="119"/>
  <c r="H66" i="119"/>
  <c r="D168" i="113"/>
  <c r="D65" i="113"/>
  <c r="H422" i="120"/>
  <c r="G820" i="120"/>
  <c r="G819" i="120" s="1"/>
  <c r="H24" i="119"/>
  <c r="H23" i="119" s="1"/>
  <c r="G132" i="120"/>
  <c r="G131" i="120" s="1"/>
  <c r="G127" i="120" s="1"/>
  <c r="H102" i="119"/>
  <c r="H151" i="119"/>
  <c r="H150" i="119" s="1"/>
  <c r="H149" i="119" s="1"/>
  <c r="G541" i="120"/>
  <c r="H415" i="120"/>
  <c r="H462" i="120"/>
  <c r="G601" i="120"/>
  <c r="I355" i="120"/>
  <c r="I354" i="120" s="1"/>
  <c r="H494" i="120"/>
  <c r="I462" i="120"/>
  <c r="H541" i="120"/>
  <c r="G592" i="120"/>
  <c r="I726" i="120"/>
  <c r="H383" i="120"/>
  <c r="I401" i="120"/>
  <c r="I444" i="120"/>
  <c r="I924" i="120"/>
  <c r="I923" i="120" s="1"/>
  <c r="I920" i="120" s="1"/>
  <c r="H632" i="119"/>
  <c r="H631" i="119" s="1"/>
  <c r="H628" i="119" s="1"/>
  <c r="I186" i="120"/>
  <c r="I185" i="120" s="1"/>
  <c r="I184" i="120" s="1"/>
  <c r="G959" i="120"/>
  <c r="G955" i="120" s="1"/>
  <c r="G954" i="120" s="1"/>
  <c r="G953" i="120" s="1"/>
  <c r="H186" i="120"/>
  <c r="H185" i="120" s="1"/>
  <c r="H184" i="120" s="1"/>
  <c r="I309" i="120"/>
  <c r="I308" i="120" s="1"/>
  <c r="I307" i="120" s="1"/>
  <c r="I306" i="120" s="1"/>
  <c r="I212" i="120"/>
  <c r="H212" i="120"/>
  <c r="G893" i="120"/>
  <c r="H893" i="120"/>
  <c r="H892" i="120" s="1"/>
  <c r="H891" i="120" s="1"/>
  <c r="F87" i="119"/>
  <c r="F86" i="119" s="1"/>
  <c r="F106" i="119"/>
  <c r="G181" i="119"/>
  <c r="G180" i="119" s="1"/>
  <c r="G176" i="119" s="1"/>
  <c r="H683" i="119"/>
  <c r="F695" i="119"/>
  <c r="H502" i="119"/>
  <c r="H501" i="119" s="1"/>
  <c r="H500" i="119" s="1"/>
  <c r="H499" i="119" s="1"/>
  <c r="H860" i="119"/>
  <c r="H96" i="120"/>
  <c r="G709" i="119"/>
  <c r="E182" i="113"/>
  <c r="E331" i="113"/>
  <c r="H23" i="120"/>
  <c r="H22" i="120" s="1"/>
  <c r="H21" i="120" s="1"/>
  <c r="H20" i="120" s="1"/>
  <c r="I492" i="120"/>
  <c r="I491" i="120" s="1"/>
  <c r="I490" i="120" s="1"/>
  <c r="E89" i="113"/>
  <c r="H799" i="120"/>
  <c r="H798" i="120" s="1"/>
  <c r="H797" i="120" s="1"/>
  <c r="H788" i="120" s="1"/>
  <c r="H787" i="120" s="1"/>
  <c r="H786" i="120" s="1"/>
  <c r="G106" i="119"/>
  <c r="G651" i="119"/>
  <c r="G650" i="119" s="1"/>
  <c r="H756" i="119"/>
  <c r="H755" i="119" s="1"/>
  <c r="G502" i="119"/>
  <c r="G501" i="119" s="1"/>
  <c r="G500" i="119" s="1"/>
  <c r="G499" i="119" s="1"/>
  <c r="G793" i="119"/>
  <c r="G792" i="119" s="1"/>
  <c r="G692" i="120"/>
  <c r="G691" i="120" s="1"/>
  <c r="G686" i="120" s="1"/>
  <c r="G799" i="120"/>
  <c r="G798" i="120" s="1"/>
  <c r="G797" i="120" s="1"/>
  <c r="G788" i="120" s="1"/>
  <c r="G787" i="120" s="1"/>
  <c r="G786" i="120" s="1"/>
  <c r="G294" i="120"/>
  <c r="G293" i="120" s="1"/>
  <c r="G292" i="120" s="1"/>
  <c r="F209" i="113"/>
  <c r="E121" i="113"/>
  <c r="F182" i="113"/>
  <c r="I799" i="120"/>
  <c r="I798" i="120" s="1"/>
  <c r="I797" i="120" s="1"/>
  <c r="I788" i="120" s="1"/>
  <c r="I787" i="120" s="1"/>
  <c r="I786" i="120" s="1"/>
  <c r="G281" i="120"/>
  <c r="G280" i="120" s="1"/>
  <c r="G279" i="120" s="1"/>
  <c r="G278" i="120" s="1"/>
  <c r="G264" i="120" s="1"/>
  <c r="D215" i="113"/>
  <c r="G87" i="119"/>
  <c r="G86" i="119" s="1"/>
  <c r="G102" i="119"/>
  <c r="G101" i="119" s="1"/>
  <c r="F756" i="119"/>
  <c r="F755" i="119" s="1"/>
  <c r="F793" i="119"/>
  <c r="F792" i="119" s="1"/>
  <c r="I638" i="120"/>
  <c r="I55" i="120"/>
  <c r="F502" i="119"/>
  <c r="F501" i="119" s="1"/>
  <c r="F500" i="119" s="1"/>
  <c r="F499" i="119" s="1"/>
  <c r="I820" i="120"/>
  <c r="H164" i="120"/>
  <c r="I601" i="120"/>
  <c r="G825" i="120"/>
  <c r="G824" i="120" s="1"/>
  <c r="G587" i="120"/>
  <c r="G581" i="120" s="1"/>
  <c r="I96" i="120"/>
  <c r="I175" i="120"/>
  <c r="H301" i="120"/>
  <c r="H309" i="120"/>
  <c r="H308" i="120" s="1"/>
  <c r="H307" i="120" s="1"/>
  <c r="H306" i="120" s="1"/>
  <c r="G408" i="120"/>
  <c r="I408" i="120"/>
  <c r="G422" i="120"/>
  <c r="G444" i="120"/>
  <c r="H582" i="120"/>
  <c r="G726" i="120"/>
  <c r="I761" i="120"/>
  <c r="G301" i="120"/>
  <c r="I301" i="120"/>
  <c r="I199" i="120"/>
  <c r="I198" i="120" s="1"/>
  <c r="I193" i="120" s="1"/>
  <c r="G230" i="120"/>
  <c r="G229" i="120" s="1"/>
  <c r="G228" i="120" s="1"/>
  <c r="G401" i="120"/>
  <c r="H761" i="120"/>
  <c r="I899" i="120"/>
  <c r="G355" i="120"/>
  <c r="G354" i="120" s="1"/>
  <c r="H401" i="120"/>
  <c r="H444" i="120"/>
  <c r="H959" i="120"/>
  <c r="H955" i="120" s="1"/>
  <c r="H954" i="120" s="1"/>
  <c r="H953" i="120" s="1"/>
  <c r="H230" i="120"/>
  <c r="H229" i="120" s="1"/>
  <c r="H228" i="120" s="1"/>
  <c r="G65" i="120"/>
  <c r="H45" i="120"/>
  <c r="I280" i="120"/>
  <c r="I279" i="120" s="1"/>
  <c r="I278" i="120" s="1"/>
  <c r="I264" i="120" s="1"/>
  <c r="H51" i="120"/>
  <c r="H50" i="120" s="1"/>
  <c r="G65" i="119"/>
  <c r="G92" i="119"/>
  <c r="G91" i="119" s="1"/>
  <c r="H103" i="120"/>
  <c r="H102" i="120" s="1"/>
  <c r="H101" i="120" s="1"/>
  <c r="G945" i="120"/>
  <c r="G944" i="120" s="1"/>
  <c r="G940" i="120" s="1"/>
  <c r="G939" i="120" s="1"/>
  <c r="I893" i="120"/>
  <c r="I892" i="120" s="1"/>
  <c r="I891" i="120" s="1"/>
  <c r="H86" i="119"/>
  <c r="D55" i="113"/>
  <c r="G97" i="119"/>
  <c r="G96" i="119" s="1"/>
  <c r="H396" i="120"/>
  <c r="H640" i="120"/>
  <c r="H639" i="120" s="1"/>
  <c r="H638" i="120" s="1"/>
  <c r="H680" i="119"/>
  <c r="I237" i="120"/>
  <c r="I236" i="120" s="1"/>
  <c r="I751" i="120"/>
  <c r="I475" i="120"/>
  <c r="H92" i="119"/>
  <c r="H91" i="119" s="1"/>
  <c r="G340" i="120"/>
  <c r="G339" i="120" s="1"/>
  <c r="G714" i="120"/>
  <c r="G713" i="120" s="1"/>
  <c r="G640" i="120"/>
  <c r="G639" i="120" s="1"/>
  <c r="G638" i="120" s="1"/>
  <c r="F24" i="119"/>
  <c r="F23" i="119" s="1"/>
  <c r="I494" i="120"/>
  <c r="I493" i="120"/>
  <c r="F55" i="113"/>
  <c r="F653" i="119"/>
  <c r="G756" i="119"/>
  <c r="G755" i="119" s="1"/>
  <c r="F880" i="119"/>
  <c r="G455" i="119"/>
  <c r="I415" i="120"/>
  <c r="H513" i="120"/>
  <c r="H512" i="120" s="1"/>
  <c r="H505" i="120" s="1"/>
  <c r="D182" i="113"/>
  <c r="H350" i="119"/>
  <c r="H349" i="119" s="1"/>
  <c r="H348" i="119" s="1"/>
  <c r="F651" i="119"/>
  <c r="F709" i="119"/>
  <c r="I60" i="120"/>
  <c r="F269" i="119"/>
  <c r="F268" i="119" s="1"/>
  <c r="G899" i="120"/>
  <c r="F330" i="113"/>
  <c r="H408" i="120"/>
  <c r="I422" i="120"/>
  <c r="I622" i="120"/>
  <c r="H899" i="120"/>
  <c r="H355" i="120"/>
  <c r="H354" i="120" s="1"/>
  <c r="H237" i="120"/>
  <c r="H236" i="120" s="1"/>
  <c r="G475" i="120"/>
  <c r="G458" i="120" s="1"/>
  <c r="G457" i="120" s="1"/>
  <c r="H608" i="120"/>
  <c r="H714" i="120"/>
  <c r="H713" i="120" s="1"/>
  <c r="I775" i="120"/>
  <c r="G237" i="120"/>
  <c r="G236" i="120" s="1"/>
  <c r="I396" i="120"/>
  <c r="D226" i="113"/>
  <c r="E196" i="113"/>
  <c r="F92" i="119"/>
  <c r="F91" i="119" s="1"/>
  <c r="I912" i="120"/>
  <c r="I911" i="120" s="1"/>
  <c r="H251" i="120"/>
  <c r="H250" i="120" s="1"/>
  <c r="F376" i="119"/>
  <c r="F375" i="119" s="1"/>
  <c r="F374" i="119" s="1"/>
  <c r="F367" i="119" s="1"/>
  <c r="F366" i="119" s="1"/>
  <c r="D232" i="113"/>
  <c r="G622" i="120"/>
  <c r="H622" i="120"/>
  <c r="F121" i="113"/>
  <c r="D121" i="113"/>
  <c r="H172" i="119"/>
  <c r="H171" i="119" s="1"/>
  <c r="H170" i="119" s="1"/>
  <c r="H336" i="119"/>
  <c r="F461" i="119"/>
  <c r="F460" i="119" s="1"/>
  <c r="F459" i="119" s="1"/>
  <c r="F455" i="119" s="1"/>
  <c r="F406" i="119"/>
  <c r="F405" i="119" s="1"/>
  <c r="F404" i="119" s="1"/>
  <c r="F403" i="119" s="1"/>
  <c r="F402" i="119" s="1"/>
  <c r="F125" i="119"/>
  <c r="H156" i="119"/>
  <c r="H155" i="119" s="1"/>
  <c r="F959" i="119"/>
  <c r="I959" i="120"/>
  <c r="I955" i="120" s="1"/>
  <c r="I954" i="120" s="1"/>
  <c r="I953" i="120" s="1"/>
  <c r="G91" i="120"/>
  <c r="I754" i="120"/>
  <c r="F47" i="119"/>
  <c r="F46" i="119" s="1"/>
  <c r="F45" i="119" s="1"/>
  <c r="G805" i="120"/>
  <c r="G804" i="120" s="1"/>
  <c r="G803" i="120" s="1"/>
  <c r="G440" i="120"/>
  <c r="G439" i="120" s="1"/>
  <c r="G438" i="120" s="1"/>
  <c r="G437" i="120" s="1"/>
  <c r="G309" i="120"/>
  <c r="G308" i="120" s="1"/>
  <c r="G307" i="120" s="1"/>
  <c r="G306" i="120" s="1"/>
  <c r="G328" i="120"/>
  <c r="G327" i="120" s="1"/>
  <c r="H328" i="120"/>
  <c r="H327" i="120" s="1"/>
  <c r="H340" i="120"/>
  <c r="H339" i="120" s="1"/>
  <c r="I541" i="120"/>
  <c r="H601" i="120"/>
  <c r="I615" i="120"/>
  <c r="G754" i="120"/>
  <c r="G396" i="120"/>
  <c r="H441" i="120"/>
  <c r="H808" i="119"/>
  <c r="H805" i="119" s="1"/>
  <c r="F172" i="119"/>
  <c r="F171" i="119" s="1"/>
  <c r="F170" i="119" s="1"/>
  <c r="G172" i="119"/>
  <c r="G171" i="119" s="1"/>
  <c r="G170" i="119" s="1"/>
  <c r="I805" i="120"/>
  <c r="I804" i="120" s="1"/>
  <c r="I803" i="120" s="1"/>
  <c r="G376" i="119"/>
  <c r="G375" i="119" s="1"/>
  <c r="G374" i="119" s="1"/>
  <c r="G367" i="119" s="1"/>
  <c r="G366" i="119" s="1"/>
  <c r="H406" i="119"/>
  <c r="H405" i="119" s="1"/>
  <c r="H404" i="119" s="1"/>
  <c r="H403" i="119" s="1"/>
  <c r="H402" i="119" s="1"/>
  <c r="G297" i="120"/>
  <c r="G296" i="120" s="1"/>
  <c r="G295" i="120" s="1"/>
  <c r="F362" i="119"/>
  <c r="F361" i="119" s="1"/>
  <c r="F360" i="119" s="1"/>
  <c r="H695" i="119"/>
  <c r="F702" i="119"/>
  <c r="H709" i="119"/>
  <c r="I23" i="120"/>
  <c r="I22" i="120" s="1"/>
  <c r="I21" i="120" s="1"/>
  <c r="I20" i="120" s="1"/>
  <c r="G23" i="120"/>
  <c r="G22" i="120" s="1"/>
  <c r="G21" i="120" s="1"/>
  <c r="G20" i="120" s="1"/>
  <c r="I132" i="120"/>
  <c r="I131" i="120" s="1"/>
  <c r="I127" i="120" s="1"/>
  <c r="H175" i="120"/>
  <c r="G383" i="120"/>
  <c r="G415" i="120"/>
  <c r="H592" i="120"/>
  <c r="G860" i="120"/>
  <c r="G859" i="120" s="1"/>
  <c r="I860" i="120"/>
  <c r="I859" i="120" s="1"/>
  <c r="I850" i="120" s="1"/>
  <c r="G904" i="120"/>
  <c r="H805" i="120"/>
  <c r="H804" i="120" s="1"/>
  <c r="H803" i="120" s="1"/>
  <c r="F145" i="113"/>
  <c r="H440" i="120"/>
  <c r="H439" i="120" s="1"/>
  <c r="H438" i="120" s="1"/>
  <c r="H437" i="120" s="1"/>
  <c r="I582" i="120"/>
  <c r="I592" i="120"/>
  <c r="H726" i="120"/>
  <c r="G292" i="119"/>
  <c r="G291" i="119" s="1"/>
  <c r="G290" i="119" s="1"/>
  <c r="H292" i="119"/>
  <c r="H291" i="119" s="1"/>
  <c r="H290" i="119" s="1"/>
  <c r="G695" i="119"/>
  <c r="G780" i="119"/>
  <c r="G779" i="119" s="1"/>
  <c r="G914" i="119"/>
  <c r="F860" i="119"/>
  <c r="H598" i="119"/>
  <c r="H853" i="120"/>
  <c r="H852" i="120" s="1"/>
  <c r="H851" i="120" s="1"/>
  <c r="G853" i="120"/>
  <c r="G852" i="120" s="1"/>
  <c r="G851" i="120" s="1"/>
  <c r="H299" i="120"/>
  <c r="H298" i="120" s="1"/>
  <c r="G230" i="119"/>
  <c r="G229" i="119" s="1"/>
  <c r="G228" i="119" s="1"/>
  <c r="H986" i="120"/>
  <c r="H28" i="119"/>
  <c r="G51" i="119"/>
  <c r="F679" i="119"/>
  <c r="F678" i="119" s="1"/>
  <c r="F677" i="119" s="1"/>
  <c r="G256" i="119"/>
  <c r="G255" i="119" s="1"/>
  <c r="G248" i="119" s="1"/>
  <c r="G247" i="119" s="1"/>
  <c r="H204" i="120"/>
  <c r="H203" i="120" s="1"/>
  <c r="H199" i="120" s="1"/>
  <c r="H198" i="120" s="1"/>
  <c r="H193" i="120" s="1"/>
  <c r="J282" i="120"/>
  <c r="H679" i="119"/>
  <c r="H678" i="119" s="1"/>
  <c r="H677" i="119" s="1"/>
  <c r="I440" i="120"/>
  <c r="I439" i="120" s="1"/>
  <c r="I438" i="120" s="1"/>
  <c r="I437" i="120" s="1"/>
  <c r="F52" i="119"/>
  <c r="F51" i="119" s="1"/>
  <c r="H54" i="119"/>
  <c r="H97" i="119"/>
  <c r="H96" i="119" s="1"/>
  <c r="H106" i="119"/>
  <c r="G151" i="119"/>
  <c r="G150" i="119" s="1"/>
  <c r="G149" i="119" s="1"/>
  <c r="F231" i="119"/>
  <c r="H455" i="119"/>
  <c r="F628" i="119"/>
  <c r="H793" i="119"/>
  <c r="H792" i="119" s="1"/>
  <c r="F808" i="119"/>
  <c r="F805" i="119" s="1"/>
  <c r="G679" i="119"/>
  <c r="G678" i="119" s="1"/>
  <c r="G677" i="119" s="1"/>
  <c r="H754" i="119"/>
  <c r="H753" i="119" s="1"/>
  <c r="H752" i="119" s="1"/>
  <c r="G164" i="120"/>
  <c r="E55" i="113"/>
  <c r="F67" i="119"/>
  <c r="G985" i="120"/>
  <c r="G984" i="120" s="1"/>
  <c r="G983" i="120" s="1"/>
  <c r="G976" i="120" s="1"/>
  <c r="G975" i="120" s="1"/>
  <c r="G974" i="120" s="1"/>
  <c r="G973" i="120" s="1"/>
  <c r="H921" i="119"/>
  <c r="F38" i="119"/>
  <c r="F37" i="119" s="1"/>
  <c r="F151" i="119"/>
  <c r="F150" i="119" s="1"/>
  <c r="F149" i="119" s="1"/>
  <c r="G156" i="119"/>
  <c r="G155" i="119" s="1"/>
  <c r="H217" i="119"/>
  <c r="F531" i="119"/>
  <c r="F243" i="113"/>
  <c r="D196" i="113"/>
  <c r="F89" i="113"/>
  <c r="F354" i="119"/>
  <c r="F353" i="119" s="1"/>
  <c r="F352" i="119" s="1"/>
  <c r="H376" i="119"/>
  <c r="H375" i="119" s="1"/>
  <c r="H374" i="119" s="1"/>
  <c r="H367" i="119" s="1"/>
  <c r="H366" i="119" s="1"/>
  <c r="F336" i="119"/>
  <c r="G336" i="119"/>
  <c r="G335" i="119" s="1"/>
  <c r="G334" i="119" s="1"/>
  <c r="G333" i="119" s="1"/>
  <c r="H248" i="120"/>
  <c r="H247" i="120" s="1"/>
  <c r="G302" i="119"/>
  <c r="G301" i="119" s="1"/>
  <c r="G300" i="119" s="1"/>
  <c r="H52" i="119"/>
  <c r="G59" i="119"/>
  <c r="G58" i="119" s="1"/>
  <c r="G126" i="119"/>
  <c r="G125" i="119" s="1"/>
  <c r="H181" i="119"/>
  <c r="H180" i="119" s="1"/>
  <c r="H176" i="119" s="1"/>
  <c r="F217" i="119"/>
  <c r="G369" i="119"/>
  <c r="G368" i="119" s="1"/>
  <c r="H369" i="119"/>
  <c r="H368" i="119" s="1"/>
  <c r="H531" i="119"/>
  <c r="F598" i="119"/>
  <c r="F642" i="119"/>
  <c r="F641" i="119" s="1"/>
  <c r="H670" i="119"/>
  <c r="F780" i="119"/>
  <c r="F779" i="119" s="1"/>
  <c r="H818" i="119"/>
  <c r="H880" i="119"/>
  <c r="F914" i="119"/>
  <c r="I392" i="120"/>
  <c r="I391" i="120" s="1"/>
  <c r="I388" i="120" s="1"/>
  <c r="I382" i="120" s="1"/>
  <c r="I381" i="120" s="1"/>
  <c r="I369" i="120" s="1"/>
  <c r="H653" i="119"/>
  <c r="H650" i="119" s="1"/>
  <c r="H91" i="120"/>
  <c r="G775" i="120"/>
  <c r="F423" i="119"/>
  <c r="F422" i="119" s="1"/>
  <c r="G745" i="120"/>
  <c r="G744" i="120" s="1"/>
  <c r="H388" i="120"/>
  <c r="H60" i="120"/>
  <c r="G389" i="119"/>
  <c r="G388" i="119" s="1"/>
  <c r="G606" i="119"/>
  <c r="H663" i="119"/>
  <c r="H860" i="120"/>
  <c r="H859" i="120" s="1"/>
  <c r="I251" i="120"/>
  <c r="I250" i="120" s="1"/>
  <c r="I246" i="120" s="1"/>
  <c r="I245" i="120" s="1"/>
  <c r="H307" i="119"/>
  <c r="H306" i="119" s="1"/>
  <c r="H305" i="119" s="1"/>
  <c r="G751" i="120"/>
  <c r="G752" i="120"/>
  <c r="G683" i="119"/>
  <c r="G702" i="119"/>
  <c r="H65" i="120"/>
  <c r="F355" i="119"/>
  <c r="G680" i="119"/>
  <c r="I230" i="120"/>
  <c r="I229" i="120" s="1"/>
  <c r="I228" i="120" s="1"/>
  <c r="G912" i="120"/>
  <c r="G911" i="120" s="1"/>
  <c r="G920" i="120"/>
  <c r="I91" i="120"/>
  <c r="I299" i="120"/>
  <c r="I298" i="120" s="1"/>
  <c r="H256" i="119"/>
  <c r="H255" i="119" s="1"/>
  <c r="H248" i="119" s="1"/>
  <c r="H247" i="119" s="1"/>
  <c r="H246" i="119" s="1"/>
  <c r="G23" i="119"/>
  <c r="G513" i="120"/>
  <c r="G512" i="120" s="1"/>
  <c r="G505" i="120" s="1"/>
  <c r="H912" i="120"/>
  <c r="H911" i="120" s="1"/>
  <c r="I513" i="120"/>
  <c r="I512" i="120" s="1"/>
  <c r="I505" i="120" s="1"/>
  <c r="H280" i="120"/>
  <c r="H279" i="120" s="1"/>
  <c r="H278" i="120" s="1"/>
  <c r="H264" i="120" s="1"/>
  <c r="I340" i="120"/>
  <c r="I339" i="120" s="1"/>
  <c r="I441" i="120"/>
  <c r="H475" i="120"/>
  <c r="J539" i="120"/>
  <c r="G608" i="120"/>
  <c r="I608" i="120"/>
  <c r="G702" i="120"/>
  <c r="I714" i="120"/>
  <c r="I713" i="120" s="1"/>
  <c r="H775" i="120"/>
  <c r="H920" i="120"/>
  <c r="H754" i="120"/>
  <c r="G55" i="120"/>
  <c r="I529" i="120"/>
  <c r="I528" i="120" s="1"/>
  <c r="I527" i="120" s="1"/>
  <c r="H811" i="119"/>
  <c r="H810" i="119" s="1"/>
  <c r="H882" i="120"/>
  <c r="H881" i="120" s="1"/>
  <c r="H880" i="120" s="1"/>
  <c r="H872" i="120" s="1"/>
  <c r="G528" i="120"/>
  <c r="G527" i="120" s="1"/>
  <c r="F811" i="119"/>
  <c r="F810" i="119" s="1"/>
  <c r="H529" i="120"/>
  <c r="H528" i="120" s="1"/>
  <c r="H527" i="120" s="1"/>
  <c r="G811" i="119"/>
  <c r="G810" i="119" s="1"/>
  <c r="H389" i="119"/>
  <c r="H388" i="119" s="1"/>
  <c r="G212" i="120"/>
  <c r="D89" i="113"/>
  <c r="H80" i="120"/>
  <c r="H79" i="120" s="1"/>
  <c r="H78" i="120" s="1"/>
  <c r="I904" i="120"/>
  <c r="H240" i="119"/>
  <c r="H239" i="119" s="1"/>
  <c r="H238" i="119" s="1"/>
  <c r="H237" i="119" s="1"/>
  <c r="F253" i="119"/>
  <c r="F252" i="119" s="1"/>
  <c r="H361" i="119"/>
  <c r="H360" i="119" s="1"/>
  <c r="F364" i="119"/>
  <c r="F363" i="119" s="1"/>
  <c r="F232" i="113"/>
  <c r="H480" i="119"/>
  <c r="H479" i="119" s="1"/>
  <c r="H478" i="119" s="1"/>
  <c r="G480" i="119"/>
  <c r="G479" i="119" s="1"/>
  <c r="G478" i="119" s="1"/>
  <c r="H47" i="119"/>
  <c r="H46" i="119" s="1"/>
  <c r="H45" i="119" s="1"/>
  <c r="G47" i="119"/>
  <c r="G46" i="119" s="1"/>
  <c r="G45" i="119" s="1"/>
  <c r="E232" i="113"/>
  <c r="F663" i="119"/>
  <c r="G204" i="120"/>
  <c r="G203" i="120" s="1"/>
  <c r="G199" i="120" s="1"/>
  <c r="G198" i="120" s="1"/>
  <c r="G251" i="120"/>
  <c r="G250" i="120" s="1"/>
  <c r="G246" i="120" s="1"/>
  <c r="G245" i="120" s="1"/>
  <c r="F240" i="119"/>
  <c r="F239" i="119" s="1"/>
  <c r="F238" i="119" s="1"/>
  <c r="F237" i="119" s="1"/>
  <c r="G240" i="119"/>
  <c r="G239" i="119" s="1"/>
  <c r="G238" i="119" s="1"/>
  <c r="G237" i="119" s="1"/>
  <c r="H302" i="119"/>
  <c r="G361" i="119"/>
  <c r="G360" i="119" s="1"/>
  <c r="H893" i="119"/>
  <c r="G860" i="119"/>
  <c r="H525" i="119"/>
  <c r="H524" i="119" s="1"/>
  <c r="G268" i="119"/>
  <c r="F320" i="119"/>
  <c r="I536" i="120"/>
  <c r="H268" i="119"/>
  <c r="H230" i="119"/>
  <c r="H229" i="119" s="1"/>
  <c r="H228" i="119" s="1"/>
  <c r="G941" i="119"/>
  <c r="I45" i="120"/>
  <c r="F525" i="119"/>
  <c r="F524" i="119" s="1"/>
  <c r="G525" i="119"/>
  <c r="G524" i="119" s="1"/>
  <c r="G623" i="119"/>
  <c r="G622" i="119" s="1"/>
  <c r="G663" i="119"/>
  <c r="F285" i="119"/>
  <c r="F284" i="119" s="1"/>
  <c r="F283" i="119" s="1"/>
  <c r="H614" i="119"/>
  <c r="G731" i="119"/>
  <c r="G720" i="119" s="1"/>
  <c r="G719" i="119" s="1"/>
  <c r="J54" i="120"/>
  <c r="G320" i="119"/>
  <c r="F731" i="119"/>
  <c r="F720" i="119" s="1"/>
  <c r="F719" i="119" s="1"/>
  <c r="H941" i="119"/>
  <c r="I656" i="120"/>
  <c r="I655" i="120" s="1"/>
  <c r="I654" i="120" s="1"/>
  <c r="I80" i="120"/>
  <c r="I79" i="120" s="1"/>
  <c r="I78" i="120" s="1"/>
  <c r="I945" i="120"/>
  <c r="I944" i="120" s="1"/>
  <c r="I940" i="120" s="1"/>
  <c r="I939" i="120" s="1"/>
  <c r="G670" i="119"/>
  <c r="G38" i="119"/>
  <c r="G37" i="119" s="1"/>
  <c r="G36" i="119" s="1"/>
  <c r="G35" i="119" s="1"/>
  <c r="H38" i="119"/>
  <c r="H37" i="119" s="1"/>
  <c r="H36" i="119" s="1"/>
  <c r="H35" i="119" s="1"/>
  <c r="F58" i="119"/>
  <c r="F101" i="119"/>
  <c r="H101" i="119"/>
  <c r="F138" i="119"/>
  <c r="H138" i="119"/>
  <c r="F292" i="119"/>
  <c r="F291" i="119" s="1"/>
  <c r="F290" i="119" s="1"/>
  <c r="G531" i="119"/>
  <c r="F683" i="119"/>
  <c r="H702" i="119"/>
  <c r="F97" i="119"/>
  <c r="F96" i="119" s="1"/>
  <c r="G628" i="119"/>
  <c r="H929" i="119"/>
  <c r="H928" i="119" s="1"/>
  <c r="F900" i="119"/>
  <c r="H914" i="119"/>
  <c r="G929" i="119"/>
  <c r="G928" i="119" s="1"/>
  <c r="H945" i="120"/>
  <c r="H944" i="120" s="1"/>
  <c r="H940" i="120" s="1"/>
  <c r="H939" i="120" s="1"/>
  <c r="H934" i="120" s="1"/>
  <c r="G598" i="119"/>
  <c r="H58" i="119"/>
  <c r="G833" i="119"/>
  <c r="F833" i="119"/>
  <c r="G28" i="119"/>
  <c r="F28" i="119"/>
  <c r="F156" i="119"/>
  <c r="F155" i="119" s="1"/>
  <c r="F181" i="119"/>
  <c r="F180" i="119" s="1"/>
  <c r="F176" i="119" s="1"/>
  <c r="G217" i="119"/>
  <c r="H355" i="119"/>
  <c r="F606" i="119"/>
  <c r="H642" i="119"/>
  <c r="H641" i="119" s="1"/>
  <c r="F670" i="119"/>
  <c r="G818" i="119"/>
  <c r="F893" i="119"/>
  <c r="G893" i="119"/>
  <c r="G900" i="119"/>
  <c r="G921" i="119"/>
  <c r="G355" i="119"/>
  <c r="I103" i="120"/>
  <c r="I102" i="120" s="1"/>
  <c r="I101" i="120" s="1"/>
  <c r="G538" i="120"/>
  <c r="G535" i="120" s="1"/>
  <c r="H538" i="120"/>
  <c r="H535" i="120" s="1"/>
  <c r="G285" i="119"/>
  <c r="G284" i="119" s="1"/>
  <c r="G283" i="119" s="1"/>
  <c r="F389" i="119"/>
  <c r="F388" i="119" s="1"/>
  <c r="F614" i="119"/>
  <c r="F623" i="119"/>
  <c r="F622" i="119" s="1"/>
  <c r="I538" i="120"/>
  <c r="H623" i="119"/>
  <c r="H622" i="119" s="1"/>
  <c r="G45" i="120"/>
  <c r="I65" i="120"/>
  <c r="G80" i="120"/>
  <c r="G79" i="120" s="1"/>
  <c r="G78" i="120" s="1"/>
  <c r="G388" i="120"/>
  <c r="H643" i="120"/>
  <c r="I643" i="120"/>
  <c r="G656" i="120"/>
  <c r="G655" i="120" s="1"/>
  <c r="G654" i="120" s="1"/>
  <c r="H656" i="120"/>
  <c r="H655" i="120" s="1"/>
  <c r="H654" i="120" s="1"/>
  <c r="I976" i="120"/>
  <c r="I975" i="120" s="1"/>
  <c r="I974" i="120" s="1"/>
  <c r="I973" i="120" s="1"/>
  <c r="H976" i="120"/>
  <c r="H975" i="120" s="1"/>
  <c r="H974" i="120" s="1"/>
  <c r="H973" i="120" s="1"/>
  <c r="G103" i="120"/>
  <c r="G102" i="120" s="1"/>
  <c r="G101" i="120" s="1"/>
  <c r="H113" i="119"/>
  <c r="H112" i="119"/>
  <c r="G112" i="119"/>
  <c r="F112" i="119"/>
  <c r="H731" i="119"/>
  <c r="H720" i="119" s="1"/>
  <c r="F921" i="119"/>
  <c r="F929" i="119"/>
  <c r="F928" i="119" s="1"/>
  <c r="H473" i="119"/>
  <c r="H472" i="119" s="1"/>
  <c r="H285" i="119"/>
  <c r="H284" i="119" s="1"/>
  <c r="H283" i="119" s="1"/>
  <c r="H320" i="119"/>
  <c r="G642" i="119"/>
  <c r="G641" i="119" s="1"/>
  <c r="H900" i="119"/>
  <c r="H780" i="119"/>
  <c r="H779" i="119" s="1"/>
  <c r="F228" i="119"/>
  <c r="G138" i="119"/>
  <c r="H606" i="119"/>
  <c r="I882" i="120"/>
  <c r="I881" i="120" s="1"/>
  <c r="I880" i="120" s="1"/>
  <c r="I872" i="120" s="1"/>
  <c r="H595" i="119"/>
  <c r="H592" i="119" s="1"/>
  <c r="H591" i="119" s="1"/>
  <c r="H705" i="120"/>
  <c r="H704" i="120" s="1"/>
  <c r="G961" i="119"/>
  <c r="G960" i="119" s="1"/>
  <c r="G959" i="119" s="1"/>
  <c r="G549" i="120"/>
  <c r="G548" i="120" s="1"/>
  <c r="G547" i="120" s="1"/>
  <c r="G546" i="120" s="1"/>
  <c r="F832" i="119"/>
  <c r="F831" i="119" s="1"/>
  <c r="F830" i="119" s="1"/>
  <c r="F829" i="119" s="1"/>
  <c r="I431" i="120"/>
  <c r="I430" i="120" s="1"/>
  <c r="I429" i="120" s="1"/>
  <c r="H692" i="119"/>
  <c r="H691" i="119" s="1"/>
  <c r="H690" i="119" s="1"/>
  <c r="G692" i="119"/>
  <c r="G691" i="119" s="1"/>
  <c r="G690" i="119" s="1"/>
  <c r="H431" i="120"/>
  <c r="H430" i="120" s="1"/>
  <c r="H429" i="120" s="1"/>
  <c r="H725" i="120"/>
  <c r="H724" i="120" s="1"/>
  <c r="H723" i="120" s="1"/>
  <c r="G406" i="119"/>
  <c r="G405" i="119" s="1"/>
  <c r="G404" i="119" s="1"/>
  <c r="G403" i="119" s="1"/>
  <c r="G402" i="119" s="1"/>
  <c r="I938" i="120"/>
  <c r="I937" i="120" s="1"/>
  <c r="I936" i="120" s="1"/>
  <c r="I935" i="120" s="1"/>
  <c r="H775" i="119"/>
  <c r="H774" i="119" s="1"/>
  <c r="H773" i="119" s="1"/>
  <c r="J51" i="120"/>
  <c r="G51" i="120"/>
  <c r="G50" i="120" s="1"/>
  <c r="G36" i="120"/>
  <c r="G35" i="120" s="1"/>
  <c r="G34" i="120" s="1"/>
  <c r="I705" i="120"/>
  <c r="I704" i="120" s="1"/>
  <c r="H961" i="119"/>
  <c r="H960" i="119" s="1"/>
  <c r="H959" i="119" s="1"/>
  <c r="G690" i="120"/>
  <c r="G689" i="120" s="1"/>
  <c r="G688" i="120" s="1"/>
  <c r="G687" i="120" s="1"/>
  <c r="F946" i="119"/>
  <c r="F945" i="119" s="1"/>
  <c r="F944" i="119" s="1"/>
  <c r="F943" i="119" s="1"/>
  <c r="F942" i="119" s="1"/>
  <c r="F941" i="119" s="1"/>
  <c r="H832" i="119"/>
  <c r="H831" i="119" s="1"/>
  <c r="H830" i="119" s="1"/>
  <c r="H829" i="119" s="1"/>
  <c r="I549" i="120"/>
  <c r="I548" i="120" s="1"/>
  <c r="I547" i="120" s="1"/>
  <c r="I546" i="120" s="1"/>
  <c r="H549" i="120"/>
  <c r="H548" i="120" s="1"/>
  <c r="H547" i="120" s="1"/>
  <c r="H546" i="120" s="1"/>
  <c r="G832" i="119"/>
  <c r="G831" i="119" s="1"/>
  <c r="G830" i="119" s="1"/>
  <c r="G829" i="119" s="1"/>
  <c r="G431" i="120"/>
  <c r="G430" i="120" s="1"/>
  <c r="G429" i="120" s="1"/>
  <c r="F692" i="119"/>
  <c r="F691" i="119" s="1"/>
  <c r="F690" i="119" s="1"/>
  <c r="G442" i="120"/>
  <c r="G441" i="120" s="1"/>
  <c r="F681" i="119"/>
  <c r="F680" i="119" s="1"/>
  <c r="H56" i="120"/>
  <c r="H55" i="120" s="1"/>
  <c r="I51" i="120"/>
  <c r="I50" i="120" s="1"/>
  <c r="G595" i="119"/>
  <c r="G592" i="119" s="1"/>
  <c r="G591" i="119" s="1"/>
  <c r="F473" i="119"/>
  <c r="F472" i="119" s="1"/>
  <c r="G473" i="119"/>
  <c r="G472" i="119" s="1"/>
  <c r="F476" i="119"/>
  <c r="F475" i="119" s="1"/>
  <c r="H476" i="119"/>
  <c r="H475" i="119" s="1"/>
  <c r="G476" i="119"/>
  <c r="G475" i="119" s="1"/>
  <c r="F483" i="119"/>
  <c r="F482" i="119" s="1"/>
  <c r="F481" i="119" s="1"/>
  <c r="H483" i="119"/>
  <c r="H482" i="119" s="1"/>
  <c r="H481" i="119" s="1"/>
  <c r="G483" i="119"/>
  <c r="G482" i="119" s="1"/>
  <c r="G481" i="119" s="1"/>
  <c r="F486" i="119"/>
  <c r="F485" i="119" s="1"/>
  <c r="F484" i="119" s="1"/>
  <c r="H485" i="119"/>
  <c r="H484" i="119" s="1"/>
  <c r="G485" i="119"/>
  <c r="G484" i="119" s="1"/>
  <c r="D243" i="113"/>
  <c r="E154" i="113"/>
  <c r="F196" i="113"/>
  <c r="F775" i="119"/>
  <c r="F774" i="119" s="1"/>
  <c r="F773" i="119" s="1"/>
  <c r="G775" i="119"/>
  <c r="G774" i="119" s="1"/>
  <c r="G773" i="119" s="1"/>
  <c r="I581" i="120" l="1"/>
  <c r="H581" i="120"/>
  <c r="F335" i="119"/>
  <c r="F334" i="119" s="1"/>
  <c r="F333" i="119" s="1"/>
  <c r="D12" i="113"/>
  <c r="H819" i="120"/>
  <c r="H382" i="120"/>
  <c r="H381" i="120" s="1"/>
  <c r="H369" i="120" s="1"/>
  <c r="H51" i="119"/>
  <c r="H50" i="119" s="1"/>
  <c r="H49" i="119" s="1"/>
  <c r="H48" i="119" s="1"/>
  <c r="G382" i="120"/>
  <c r="G381" i="120" s="1"/>
  <c r="G369" i="120" s="1"/>
  <c r="F418" i="119"/>
  <c r="F417" i="119" s="1"/>
  <c r="G615" i="119"/>
  <c r="G614" i="119" s="1"/>
  <c r="F12" i="113"/>
  <c r="F258" i="113" s="1"/>
  <c r="H905" i="120"/>
  <c r="H904" i="120" s="1"/>
  <c r="E12" i="113"/>
  <c r="H471" i="119"/>
  <c r="G471" i="119"/>
  <c r="G417" i="119"/>
  <c r="F471" i="119"/>
  <c r="F470" i="119" s="1"/>
  <c r="F469" i="119" s="1"/>
  <c r="H417" i="119"/>
  <c r="I712" i="120"/>
  <c r="H850" i="120"/>
  <c r="I458" i="120"/>
  <c r="I457" i="120" s="1"/>
  <c r="H458" i="120"/>
  <c r="H457" i="120" s="1"/>
  <c r="F148" i="119"/>
  <c r="F85" i="119" s="1"/>
  <c r="G818" i="120"/>
  <c r="G817" i="120" s="1"/>
  <c r="H291" i="120"/>
  <c r="H263" i="120" s="1"/>
  <c r="H740" i="120"/>
  <c r="F940" i="119"/>
  <c r="H640" i="119"/>
  <c r="G740" i="120"/>
  <c r="I740" i="120"/>
  <c r="G772" i="119"/>
  <c r="H637" i="120"/>
  <c r="H636" i="120" s="1"/>
  <c r="H635" i="120" s="1"/>
  <c r="H634" i="120" s="1"/>
  <c r="H859" i="119"/>
  <c r="H858" i="119" s="1"/>
  <c r="H857" i="119" s="1"/>
  <c r="H211" i="120"/>
  <c r="H183" i="120" s="1"/>
  <c r="G685" i="120"/>
  <c r="G653" i="120" s="1"/>
  <c r="I291" i="120"/>
  <c r="I263" i="120" s="1"/>
  <c r="G712" i="120"/>
  <c r="J714" i="120" s="1"/>
  <c r="I338" i="120"/>
  <c r="I326" i="120" s="1"/>
  <c r="H712" i="120"/>
  <c r="G850" i="120"/>
  <c r="F804" i="119"/>
  <c r="E145" i="113"/>
  <c r="H788" i="119"/>
  <c r="F788" i="119"/>
  <c r="G211" i="120"/>
  <c r="G183" i="120" s="1"/>
  <c r="G338" i="120"/>
  <c r="G788" i="119"/>
  <c r="I577" i="120"/>
  <c r="I576" i="120" s="1"/>
  <c r="I575" i="120" s="1"/>
  <c r="I535" i="120"/>
  <c r="I637" i="120"/>
  <c r="I636" i="120" s="1"/>
  <c r="I635" i="120" s="1"/>
  <c r="I634" i="120" s="1"/>
  <c r="F650" i="119"/>
  <c r="G883" i="120"/>
  <c r="G882" i="120" s="1"/>
  <c r="G881" i="120" s="1"/>
  <c r="G880" i="120" s="1"/>
  <c r="G872" i="120" s="1"/>
  <c r="G235" i="120"/>
  <c r="I235" i="120"/>
  <c r="F267" i="119"/>
  <c r="G124" i="119"/>
  <c r="G123" i="119" s="1"/>
  <c r="H772" i="119"/>
  <c r="G50" i="119"/>
  <c r="G49" i="119" s="1"/>
  <c r="G48" i="119" s="1"/>
  <c r="G246" i="119"/>
  <c r="F595" i="119"/>
  <c r="F592" i="119" s="1"/>
  <c r="F591" i="119" s="1"/>
  <c r="I525" i="120"/>
  <c r="I522" i="120" s="1"/>
  <c r="D145" i="113"/>
  <c r="D258" i="113" s="1"/>
  <c r="F248" i="119"/>
  <c r="F247" i="119" s="1"/>
  <c r="F246" i="119" s="1"/>
  <c r="F331" i="113"/>
  <c r="H966" i="119"/>
  <c r="I986" i="120"/>
  <c r="F351" i="119"/>
  <c r="F319" i="119"/>
  <c r="I890" i="120"/>
  <c r="I889" i="120" s="1"/>
  <c r="I871" i="120" s="1"/>
  <c r="G577" i="120"/>
  <c r="G576" i="120" s="1"/>
  <c r="G575" i="120" s="1"/>
  <c r="H890" i="120"/>
  <c r="H889" i="120" s="1"/>
  <c r="I819" i="120"/>
  <c r="I818" i="120"/>
  <c r="I817" i="120" s="1"/>
  <c r="H338" i="120"/>
  <c r="H577" i="120"/>
  <c r="H576" i="120" s="1"/>
  <c r="H575" i="120" s="1"/>
  <c r="G291" i="120"/>
  <c r="G263" i="120" s="1"/>
  <c r="H246" i="120"/>
  <c r="H245" i="120" s="1"/>
  <c r="H235" i="120" s="1"/>
  <c r="H395" i="120"/>
  <c r="H394" i="120" s="1"/>
  <c r="G637" i="120"/>
  <c r="G636" i="120" s="1"/>
  <c r="G635" i="120" s="1"/>
  <c r="G193" i="120"/>
  <c r="F772" i="119"/>
  <c r="H597" i="119"/>
  <c r="H583" i="119" s="1"/>
  <c r="H582" i="119" s="1"/>
  <c r="G640" i="119"/>
  <c r="H148" i="119"/>
  <c r="H85" i="119" s="1"/>
  <c r="H22" i="119"/>
  <c r="H21" i="119" s="1"/>
  <c r="H20" i="119" s="1"/>
  <c r="H523" i="119"/>
  <c r="H498" i="119" s="1"/>
  <c r="F36" i="119"/>
  <c r="F35" i="119" s="1"/>
  <c r="F22" i="119"/>
  <c r="F21" i="119" s="1"/>
  <c r="F20" i="119" s="1"/>
  <c r="H301" i="119"/>
  <c r="H300" i="119" s="1"/>
  <c r="F387" i="119"/>
  <c r="H387" i="119"/>
  <c r="F597" i="119"/>
  <c r="H940" i="119"/>
  <c r="H719" i="119"/>
  <c r="G22" i="119"/>
  <c r="G21" i="119" s="1"/>
  <c r="G20" i="119" s="1"/>
  <c r="G597" i="119"/>
  <c r="G583" i="119" s="1"/>
  <c r="G966" i="119"/>
  <c r="G267" i="119"/>
  <c r="G662" i="119"/>
  <c r="G661" i="119" s="1"/>
  <c r="G660" i="119" s="1"/>
  <c r="F124" i="119"/>
  <c r="F123" i="119" s="1"/>
  <c r="I395" i="120"/>
  <c r="I394" i="120" s="1"/>
  <c r="H662" i="119"/>
  <c r="H661" i="119" s="1"/>
  <c r="H124" i="119"/>
  <c r="H123" i="119" s="1"/>
  <c r="H335" i="119"/>
  <c r="H334" i="119" s="1"/>
  <c r="H333" i="119" s="1"/>
  <c r="H319" i="119" s="1"/>
  <c r="G319" i="119"/>
  <c r="I211" i="120"/>
  <c r="I183" i="120" s="1"/>
  <c r="H804" i="119"/>
  <c r="F859" i="119"/>
  <c r="F858" i="119" s="1"/>
  <c r="F857" i="119" s="1"/>
  <c r="G148" i="119"/>
  <c r="H351" i="119"/>
  <c r="G351" i="119"/>
  <c r="F523" i="119"/>
  <c r="F498" i="119" s="1"/>
  <c r="F65" i="119"/>
  <c r="F50" i="119" s="1"/>
  <c r="F49" i="119" s="1"/>
  <c r="F48" i="119" s="1"/>
  <c r="F66" i="119"/>
  <c r="G395" i="120"/>
  <c r="G394" i="120" s="1"/>
  <c r="G393" i="120" s="1"/>
  <c r="J394" i="120" s="1"/>
  <c r="F662" i="119"/>
  <c r="F661" i="119" s="1"/>
  <c r="F660" i="119" s="1"/>
  <c r="G387" i="119"/>
  <c r="H525" i="120"/>
  <c r="H522" i="120" s="1"/>
  <c r="G808" i="119"/>
  <c r="G805" i="119" s="1"/>
  <c r="G804" i="119" s="1"/>
  <c r="G934" i="120"/>
  <c r="J935" i="120" s="1"/>
  <c r="G940" i="119"/>
  <c r="G859" i="119"/>
  <c r="G858" i="119" s="1"/>
  <c r="G857" i="119" s="1"/>
  <c r="H267" i="119"/>
  <c r="G523" i="119"/>
  <c r="G498" i="119" s="1"/>
  <c r="I934" i="120"/>
  <c r="G892" i="120"/>
  <c r="J56" i="120"/>
  <c r="G44" i="120"/>
  <c r="G43" i="120" s="1"/>
  <c r="G13" i="120" s="1"/>
  <c r="I44" i="120"/>
  <c r="I43" i="120" s="1"/>
  <c r="I13" i="120" s="1"/>
  <c r="H44" i="120"/>
  <c r="H43" i="120" s="1"/>
  <c r="H13" i="120" s="1"/>
  <c r="I703" i="120"/>
  <c r="I702" i="120" s="1"/>
  <c r="I685" i="120"/>
  <c r="I653" i="120" s="1"/>
  <c r="H703" i="120"/>
  <c r="H702" i="120" s="1"/>
  <c r="H685" i="120"/>
  <c r="H653" i="120" s="1"/>
  <c r="H787" i="119" l="1"/>
  <c r="H326" i="120"/>
  <c r="G891" i="120"/>
  <c r="G890" i="120" s="1"/>
  <c r="G889" i="120" s="1"/>
  <c r="G871" i="120" s="1"/>
  <c r="J880" i="120" s="1"/>
  <c r="J872" i="120" s="1"/>
  <c r="G326" i="120"/>
  <c r="H871" i="120"/>
  <c r="J819" i="120"/>
  <c r="H416" i="119"/>
  <c r="H386" i="119" s="1"/>
  <c r="G416" i="119"/>
  <c r="F416" i="119"/>
  <c r="H393" i="120"/>
  <c r="I739" i="120"/>
  <c r="I738" i="120" s="1"/>
  <c r="H739" i="120"/>
  <c r="H738" i="120" s="1"/>
  <c r="G739" i="120"/>
  <c r="G738" i="120" s="1"/>
  <c r="H470" i="119"/>
  <c r="H469" i="119" s="1"/>
  <c r="E258" i="113"/>
  <c r="E332" i="113" s="1"/>
  <c r="G787" i="119"/>
  <c r="G766" i="119" s="1"/>
  <c r="G236" i="119"/>
  <c r="G85" i="119"/>
  <c r="G84" i="119" s="1"/>
  <c r="F640" i="119"/>
  <c r="H766" i="119"/>
  <c r="F583" i="119"/>
  <c r="G582" i="119"/>
  <c r="D332" i="113"/>
  <c r="D340" i="113" s="1"/>
  <c r="I521" i="120"/>
  <c r="I393" i="120"/>
  <c r="F318" i="119"/>
  <c r="G634" i="120"/>
  <c r="F787" i="119"/>
  <c r="F766" i="119" s="1"/>
  <c r="F84" i="119"/>
  <c r="F13" i="119" s="1"/>
  <c r="F236" i="119"/>
  <c r="G318" i="119"/>
  <c r="H84" i="119"/>
  <c r="H13" i="119" s="1"/>
  <c r="H660" i="119"/>
  <c r="H521" i="120"/>
  <c r="H520" i="120" s="1"/>
  <c r="H499" i="120" s="1"/>
  <c r="G521" i="120"/>
  <c r="F332" i="113"/>
  <c r="H318" i="119"/>
  <c r="H236" i="119"/>
  <c r="G470" i="119"/>
  <c r="G469" i="119" s="1"/>
  <c r="H711" i="120" l="1"/>
  <c r="J739" i="120"/>
  <c r="I711" i="120"/>
  <c r="I710" i="120" s="1"/>
  <c r="G13" i="119"/>
  <c r="I520" i="120"/>
  <c r="I499" i="120" s="1"/>
  <c r="I12" i="120" s="1"/>
  <c r="F582" i="119"/>
  <c r="F386" i="119" s="1"/>
  <c r="F967" i="119" s="1"/>
  <c r="G386" i="119"/>
  <c r="G520" i="120"/>
  <c r="G499" i="120" s="1"/>
  <c r="G12" i="120" s="1"/>
  <c r="H12" i="120"/>
  <c r="G711" i="120"/>
  <c r="G710" i="120" s="1"/>
  <c r="H967" i="119"/>
  <c r="F973" i="119" l="1"/>
  <c r="G987" i="120"/>
  <c r="F968" i="119"/>
  <c r="H710" i="120"/>
  <c r="I987" i="120"/>
  <c r="G967" i="119"/>
  <c r="J13" i="120"/>
  <c r="J712" i="120"/>
  <c r="H987" i="120" l="1"/>
  <c r="G989" i="120" l="1"/>
  <c r="G992" i="120"/>
</calcChain>
</file>

<file path=xl/sharedStrings.xml><?xml version="1.0" encoding="utf-8"?>
<sst xmlns="http://schemas.openxmlformats.org/spreadsheetml/2006/main" count="11233" uniqueCount="1172">
  <si>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</si>
  <si>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</si>
  <si>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</si>
  <si>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</si>
  <si>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</si>
  <si>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</si>
  <si>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</si>
  <si>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</si>
  <si>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</si>
  <si>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</si>
  <si>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</si>
  <si>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</si>
  <si>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</si>
  <si>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</si>
  <si>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</si>
  <si>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</si>
  <si>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</si>
  <si>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</si>
  <si>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</si>
  <si>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</si>
  <si>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</si>
  <si>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</si>
  <si>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</si>
  <si>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</si>
  <si>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</si>
  <si>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</si>
  <si>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</si>
  <si>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</si>
  <si>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</si>
  <si>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</si>
  <si>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</si>
  <si>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</si>
  <si>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</si>
  <si>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</si>
  <si>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</si>
  <si>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</si>
  <si>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</si>
  <si>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</si>
  <si>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</si>
  <si>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</si>
  <si>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</si>
  <si>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</si>
  <si>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</si>
  <si>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</si>
  <si>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</si>
  <si>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</si>
  <si>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</si>
  <si>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</si>
  <si>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</si>
  <si>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</si>
  <si>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</si>
  <si>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</si>
  <si>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</si>
  <si>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</si>
  <si>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</si>
  <si>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</si>
  <si>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</si>
  <si>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</si>
  <si>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</si>
  <si>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</si>
  <si>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</si>
  <si>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</si>
  <si>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</si>
  <si>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</si>
  <si>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</si>
  <si>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</si>
  <si>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</si>
  <si>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</si>
  <si>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</si>
  <si>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</si>
  <si>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</si>
  <si>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</si>
  <si>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</si>
  <si>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</si>
  <si>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</si>
  <si>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</si>
  <si>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</si>
  <si>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</si>
  <si>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</si>
  <si>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</si>
  <si>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</si>
  <si>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</si>
  <si>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</si>
  <si>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</si>
  <si>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</si>
  <si>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</si>
  <si>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</si>
  <si>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</si>
  <si>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</si>
  <si>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</si>
  <si>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</si>
  <si>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</si>
  <si>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</si>
  <si>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</si>
  <si>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иные межбюджетные трансферты (переданные полномочия поселений по культуре МБУ "КДЦ")</t>
  </si>
  <si>
    <t>мероприятия по администрации  Кировского муниципального района</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</si>
  <si>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</si>
  <si>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</si>
  <si>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</si>
  <si>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</si>
  <si>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</si>
  <si>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</si>
  <si>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</si>
  <si>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</si>
  <si>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</si>
  <si>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</si>
  <si>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</si>
  <si>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</si>
  <si>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</si>
  <si>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</si>
  <si>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</si>
  <si>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</si>
  <si>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</si>
  <si>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</si>
  <si>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</si>
  <si>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</si>
  <si>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</si>
  <si>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</si>
  <si>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Приложение № 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</si>
  <si>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</si>
  <si>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</si>
  <si>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</si>
  <si>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</si>
  <si>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</si>
  <si>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</si>
  <si>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</si>
  <si>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</si>
  <si>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</si>
  <si>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</si>
  <si>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</si>
  <si>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</si>
  <si>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</si>
  <si>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</si>
  <si>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01 03 01 00 05 0000 710</t>
  </si>
  <si>
    <t>01 03 01 00 05 0000 810</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</si>
  <si>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</si>
  <si>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</si>
  <si>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</si>
  <si>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</si>
  <si>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</si>
  <si>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</si>
  <si>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</si>
  <si>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</si>
  <si>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</si>
  <si>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</si>
  <si>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</si>
  <si>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</si>
  <si>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</si>
  <si>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</si>
  <si>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</si>
  <si>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</si>
  <si>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</si>
  <si>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</si>
  <si>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</si>
  <si>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</si>
  <si>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</si>
  <si>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</si>
  <si>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</si>
  <si>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</si>
  <si>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</si>
  <si>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</si>
  <si>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</si>
  <si>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</si>
  <si>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</si>
  <si>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</si>
  <si>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</si>
  <si>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</si>
  <si>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</si>
  <si>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</si>
  <si>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</si>
  <si>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</si>
  <si>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</si>
  <si>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</si>
  <si>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</si>
  <si>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</si>
  <si>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</si>
  <si>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</si>
  <si>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</si>
  <si>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</si>
  <si>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</si>
  <si>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</si>
  <si>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</si>
  <si>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</si>
  <si>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</si>
  <si>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</si>
  <si>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</si>
  <si>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</si>
  <si>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Получение бюджетных кредитов от других бюджетов бюджетной системы Российской Федерации районным бюджетом в валюте Российской Федерации</t>
  </si>
  <si>
    <t>Погашение районным бюджетом бюджетных кредитов от других бюджетов бюджетной системы Российской Федерации в валюте Российской Федерации</t>
  </si>
  <si>
    <t>ИТОГО ИСТОЧНИКОВ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</si>
  <si>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</si>
  <si>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</si>
  <si>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</si>
  <si>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</si>
  <si>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</si>
  <si>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1 17 05050 05 0000 180</t>
  </si>
  <si>
    <t>Прочие неналоговые доходы бюджетов муниципальных районов</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</si>
  <si>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</si>
  <si>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</si>
  <si>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</si>
  <si>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</si>
  <si>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</si>
  <si>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</si>
  <si>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</si>
  <si>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</si>
  <si>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</si>
  <si>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</si>
  <si>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01 05 00 00 00 0000 000</t>
  </si>
  <si>
    <t>Изменение остатков средств на счетах по учету средств</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</si>
  <si>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</si>
  <si>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</si>
  <si>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</si>
  <si>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</si>
  <si>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</si>
  <si>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</si>
  <si>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</si>
  <si>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</si>
  <si>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</si>
  <si>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</si>
  <si>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</si>
  <si>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</si>
  <si>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</si>
  <si>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</si>
  <si>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</si>
  <si>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</si>
  <si>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</si>
  <si>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</si>
  <si>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</si>
  <si>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</si>
  <si>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</si>
  <si>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</si>
  <si>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</si>
  <si>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</si>
  <si>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</si>
  <si>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</si>
  <si>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Муниципальная программа "Доступная среда для инвалидов в  Кировском муниципальном районе на 2016-2019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</si>
  <si>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</si>
  <si>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</si>
  <si>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</si>
  <si>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</si>
  <si>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</si>
  <si>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</si>
  <si>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</si>
  <si>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</si>
  <si>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</si>
  <si>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</si>
  <si>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</si>
  <si>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</si>
  <si>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</si>
  <si>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</si>
  <si>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</si>
  <si>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</si>
  <si>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</si>
  <si>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</si>
  <si>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</si>
  <si>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</si>
  <si>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</si>
  <si>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</si>
  <si>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</si>
  <si>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</si>
  <si>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</si>
  <si>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</si>
  <si>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</si>
  <si>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</si>
  <si>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</si>
  <si>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</si>
  <si>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</si>
  <si>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</si>
  <si>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</si>
  <si>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</si>
  <si>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</si>
  <si>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</si>
  <si>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</si>
  <si>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</si>
  <si>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</si>
  <si>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</si>
  <si>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</si>
  <si>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</si>
  <si>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</si>
  <si>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</si>
  <si>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</si>
  <si>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</si>
  <si>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</si>
  <si>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</si>
  <si>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</si>
  <si>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</si>
  <si>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</si>
  <si>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</si>
  <si>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</si>
  <si>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мероприятия по МКУ ЦОМОУ</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</si>
  <si>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</si>
  <si>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</si>
  <si>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</si>
  <si>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</si>
  <si>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</si>
  <si>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</si>
  <si>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</si>
  <si>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</si>
  <si>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</si>
  <si>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</si>
  <si>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</si>
  <si>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</si>
  <si>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</si>
  <si>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</si>
  <si>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</si>
  <si>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</si>
  <si>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</si>
  <si>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</si>
  <si>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</si>
  <si>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</si>
  <si>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</si>
  <si>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</si>
  <si>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</si>
  <si>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</si>
  <si>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</si>
  <si>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</si>
  <si>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</si>
  <si>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</si>
  <si>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</si>
  <si>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</si>
  <si>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</si>
  <si>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</si>
  <si>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</si>
  <si>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</si>
  <si>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</si>
  <si>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</si>
  <si>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</si>
  <si>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06100R4670</t>
  </si>
  <si>
    <t>06100S4670</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</si>
  <si>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</si>
  <si>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</si>
  <si>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</si>
  <si>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</si>
  <si>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</si>
  <si>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</si>
  <si>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</si>
  <si>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</si>
  <si>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</si>
  <si>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</si>
  <si>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</si>
  <si>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</si>
  <si>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</si>
  <si>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</si>
  <si>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</si>
  <si>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</si>
  <si>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</si>
  <si>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</si>
  <si>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</si>
  <si>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</si>
  <si>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</si>
  <si>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</si>
  <si>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</si>
  <si>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</si>
  <si>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</si>
  <si>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</si>
  <si>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</si>
  <si>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</si>
  <si>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</si>
  <si>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</si>
  <si>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</si>
  <si>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</si>
  <si>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</si>
  <si>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</si>
  <si>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</si>
  <si>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</si>
  <si>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</si>
  <si>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</si>
  <si>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</si>
  <si>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</si>
  <si>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</si>
  <si>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</si>
  <si>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</si>
  <si>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</si>
  <si>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Реализация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</si>
  <si>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Реализация государственного полномочия по назначению и предоставлению выплаты единовременного пособия при передаче ребенка на воспитание в семью</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</si>
  <si>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</si>
  <si>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</si>
  <si>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</si>
  <si>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</si>
  <si>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</si>
  <si>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</si>
  <si>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</si>
  <si>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</si>
  <si>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9990052600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</si>
  <si>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</si>
  <si>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</si>
  <si>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</si>
  <si>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</si>
  <si>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</si>
  <si>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</si>
  <si>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040Р592220</t>
  </si>
  <si>
    <t>041Р592220</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</si>
  <si>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</si>
  <si>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</si>
  <si>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</si>
  <si>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</si>
  <si>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</si>
  <si>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</si>
  <si>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</si>
  <si>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</si>
  <si>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</si>
  <si>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</si>
  <si>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</si>
  <si>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</si>
  <si>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</si>
  <si>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</si>
  <si>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</si>
  <si>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</si>
  <si>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</si>
  <si>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</si>
  <si>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</si>
  <si>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</si>
  <si>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</si>
  <si>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</si>
  <si>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</si>
  <si>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0110053030</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</si>
  <si>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</si>
  <si>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</si>
  <si>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</si>
  <si>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</si>
  <si>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</si>
  <si>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</si>
  <si>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</si>
  <si>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</si>
  <si>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</si>
  <si>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</si>
  <si>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</si>
  <si>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996</t>
  </si>
  <si>
    <t>997</t>
  </si>
  <si>
    <t>998</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</si>
  <si>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</si>
  <si>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</si>
  <si>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</si>
  <si>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</si>
  <si>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</si>
  <si>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</si>
  <si>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</si>
  <si>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</si>
  <si>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</si>
  <si>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</si>
  <si>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</si>
  <si>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было</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</si>
  <si>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</si>
  <si>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</si>
  <si>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</si>
  <si>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</si>
  <si>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</si>
  <si>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</si>
  <si>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</si>
  <si>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</si>
  <si>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</si>
  <si>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</si>
  <si>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</si>
  <si>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</si>
  <si>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</si>
  <si>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</si>
  <si>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</si>
  <si>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</si>
  <si>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</si>
  <si>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</si>
  <si>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</si>
  <si>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</si>
  <si>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011Е193140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</si>
  <si>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</si>
  <si>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</si>
  <si>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</si>
  <si>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</si>
  <si>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</si>
  <si>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</si>
  <si>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</si>
  <si>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</si>
  <si>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</si>
  <si>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</si>
  <si>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</si>
  <si>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2022 – 2024 годы</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</si>
  <si>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</si>
  <si>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</si>
  <si>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</si>
  <si>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</si>
  <si>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</si>
  <si>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</si>
  <si>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</si>
  <si>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</si>
  <si>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</si>
  <si>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</si>
  <si>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</si>
  <si>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</si>
  <si>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</si>
  <si>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</si>
  <si>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</si>
  <si>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</si>
  <si>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</si>
  <si>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</si>
  <si>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</si>
  <si>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</si>
  <si>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</si>
  <si>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</si>
  <si>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</si>
  <si>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</si>
  <si>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</si>
  <si>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</si>
  <si>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t>Сумма на 
2024 год</t>
  </si>
  <si>
    <t>Общий объем на 2024 г</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</si>
  <si>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</si>
  <si>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</si>
  <si>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</si>
  <si>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</si>
  <si>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</si>
  <si>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Сумма 
на 2024 год</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</si>
  <si>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</si>
  <si>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</si>
  <si>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</si>
  <si>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</si>
  <si>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</si>
  <si>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</si>
  <si>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</si>
  <si>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</si>
  <si>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</si>
  <si>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</si>
  <si>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</si>
  <si>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</si>
  <si>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</si>
  <si>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</si>
  <si>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</si>
  <si>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</si>
  <si>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</si>
  <si>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</si>
  <si>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</si>
  <si>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</si>
  <si>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</si>
  <si>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</si>
  <si>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</si>
  <si>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</si>
  <si>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</si>
  <si>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</si>
  <si>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</si>
  <si>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</si>
  <si>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</si>
  <si>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</si>
  <si>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</si>
  <si>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</si>
  <si>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</si>
  <si>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</si>
  <si>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</si>
  <si>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местного бюджета</t>
    </r>
    <r>
      <rPr>
        <sz val="11"/>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</si>
  <si>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краевого бюджета</t>
    </r>
    <r>
      <rPr>
        <sz val="11"/>
        <rFont val="Times New Roman"/>
        <family val="1"/>
        <charset val="204"/>
      </rPr>
      <t xml:space="preserve"> (школы)</t>
    </r>
  </si>
  <si>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</si>
  <si>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</si>
  <si>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краевого бюджета </t>
    </r>
  </si>
  <si>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</si>
  <si>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</si>
  <si>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</si>
  <si>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</si>
  <si>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</si>
  <si>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</si>
  <si>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</si>
  <si>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</si>
  <si>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</si>
  <si>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</si>
  <si>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</si>
  <si>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</si>
  <si>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</si>
  <si>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</si>
  <si>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</si>
  <si>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</si>
  <si>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</si>
  <si>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</si>
  <si>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</si>
  <si>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</si>
  <si>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</si>
  <si>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</si>
  <si>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</si>
  <si>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</si>
  <si>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</si>
  <si>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</si>
  <si>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</si>
  <si>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Сумма на 2024 г.</t>
  </si>
  <si>
    <t>Сумма на 2025 г.</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</si>
  <si>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</si>
  <si>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</si>
  <si>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</si>
  <si>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</si>
  <si>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</si>
  <si>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</si>
  <si>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</si>
  <si>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</si>
  <si>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</si>
  <si>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</si>
  <si>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</si>
  <si>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</si>
  <si>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r>
      <t xml:space="preserve">Мероприятия по развитию и поддержке дошкольных образовательных учреждений </t>
    </r>
    <r>
      <rPr>
        <b/>
        <sz val="11"/>
        <rFont val="Times New Roman"/>
        <family val="1"/>
        <charset val="204"/>
      </rPr>
      <t>(наказы избирателей)</t>
    </r>
  </si>
  <si>
    <r>
      <t xml:space="preserve">Мероприятия по развитию и поддержке образовательных учреждений </t>
    </r>
    <r>
      <rPr>
        <b/>
        <sz val="11"/>
        <rFont val="Times New Roman"/>
        <family val="1"/>
        <charset val="204"/>
      </rPr>
      <t>(наказы избирателей)</t>
    </r>
  </si>
  <si>
    <t xml:space="preserve">Муниципальная программа "Поддержка социально ориентированных некоммерческих организаций Кировского муниципального района на 2022-2024 годы" </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</si>
  <si>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</si>
  <si>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</si>
  <si>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</si>
  <si>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</si>
  <si>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</si>
  <si>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</si>
  <si>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</si>
  <si>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011ЕВ51790</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</si>
  <si>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</si>
  <si>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</si>
  <si>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</si>
  <si>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</si>
  <si>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</si>
  <si>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</si>
  <si>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</si>
  <si>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</si>
  <si>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</si>
  <si>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</si>
  <si>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</si>
  <si>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</si>
  <si>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</si>
  <si>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</si>
  <si>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</si>
  <si>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</si>
  <si>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</si>
  <si>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</si>
  <si>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</si>
  <si>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</si>
  <si>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r>
      <t xml:space="preserve">Мероприятия по развитию и поддержке образовательных учреждений </t>
    </r>
    <r>
      <rPr>
        <b/>
        <i/>
        <sz val="11"/>
        <rFont val="Times New Roman"/>
        <family val="1"/>
        <charset val="204"/>
      </rPr>
      <t>(местный  бюджет)</t>
    </r>
  </si>
  <si>
    <r>
      <t xml:space="preserve">Мероприятия по развитию и поддержке образовательных учреждений </t>
    </r>
    <r>
      <rPr>
        <b/>
        <i/>
        <sz val="11"/>
        <rFont val="Times New Roman"/>
        <family val="1"/>
        <charset val="204"/>
      </rPr>
      <t>(краевой бюджет)</t>
    </r>
  </si>
  <si>
    <r>
      <t xml:space="preserve">Мероприятия по развитию и поддержке дошкольных образовательных учреждений </t>
    </r>
    <r>
      <rPr>
        <b/>
        <sz val="11"/>
        <rFont val="Times New Roman"/>
        <family val="1"/>
        <charset val="204"/>
      </rPr>
      <t>(местный бюджет)</t>
    </r>
  </si>
  <si>
    <r>
      <t xml:space="preserve">Мероприятия по развитию и поддержке дошкольных образовательных учреждений </t>
    </r>
    <r>
      <rPr>
        <b/>
        <sz val="11"/>
        <rFont val="Times New Roman"/>
        <family val="1"/>
        <charset val="204"/>
      </rPr>
      <t>(краевой бюджет)</t>
    </r>
  </si>
  <si>
    <r>
      <t xml:space="preserve">Мероприятия по развитию и поддержке учреждений дополнительного образования </t>
    </r>
    <r>
      <rPr>
        <b/>
        <sz val="11"/>
        <rFont val="Times New Roman"/>
        <family val="1"/>
        <charset val="204"/>
      </rPr>
      <t>(местный бюджет</t>
    </r>
    <r>
      <rPr>
        <sz val="11"/>
        <rFont val="Times New Roman"/>
        <family val="1"/>
        <charset val="204"/>
      </rPr>
      <t>)</t>
    </r>
  </si>
  <si>
    <r>
      <t xml:space="preserve">Мероприятия по развитию и поддержке учреждений дополнительного образования </t>
    </r>
    <r>
      <rPr>
        <b/>
        <sz val="11"/>
        <rFont val="Times New Roman"/>
        <family val="1"/>
        <charset val="204"/>
      </rPr>
      <t>(краевой бюджет)</t>
    </r>
  </si>
  <si>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</si>
  <si>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</si>
  <si>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</si>
  <si>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</si>
  <si>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</si>
  <si>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</si>
  <si>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</si>
  <si>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Мероприятия по развитию и поддержке учреждений дополнительного образования (краевой бюджет)</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</si>
  <si>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</si>
  <si>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</si>
  <si>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</si>
  <si>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</si>
  <si>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</si>
  <si>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</si>
  <si>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</si>
  <si>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</si>
  <si>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</si>
  <si>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</si>
  <si>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</si>
  <si>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</si>
  <si>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</si>
  <si>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</si>
  <si>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</si>
  <si>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</si>
  <si>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</si>
  <si>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</si>
  <si>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Объемы доходов районного бюджета на 2024 год и плановый период 2025 и 2026 годов</t>
  </si>
  <si>
    <t>Сумма на 2026 г.</t>
  </si>
  <si>
    <t xml:space="preserve">                        к решению Думы Кировского</t>
  </si>
  <si>
    <t xml:space="preserve">                          муниципального района</t>
  </si>
  <si>
    <t>Наименование поселений</t>
  </si>
  <si>
    <t>Сумма на 2024 год</t>
  </si>
  <si>
    <t>Руновское сельское поселение</t>
  </si>
  <si>
    <t>Хвищанское сельское поселение</t>
  </si>
  <si>
    <t>Всего</t>
  </si>
  <si>
    <t>Распределение бюджетных ассигнований из районного бюджета на 2024-2026 года по муниципальным программам Кировского  муниципального района и непрограммным направлениям деятельности</t>
  </si>
  <si>
    <t>Сумма 
на 2026 год</t>
  </si>
  <si>
    <t>Крыловское сельское поселение</t>
  </si>
  <si>
    <t>Общий объем на 2026 г</t>
  </si>
  <si>
    <t>18000R4970</t>
  </si>
  <si>
    <t>Благоустройство территорий, прилегающих к местам туристского показа</t>
  </si>
  <si>
    <t>9990092170</t>
  </si>
  <si>
    <t>99900S2170</t>
  </si>
  <si>
    <t>(тыс.руб.)</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</si>
  <si>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</si>
  <si>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Источники внутреннего финансирования дефицита районного бюджета на 2024-2026 годы</t>
  </si>
  <si>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</si>
  <si>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</si>
  <si>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</si>
  <si>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</si>
  <si>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</si>
  <si>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</si>
  <si>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</si>
  <si>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</si>
  <si>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</si>
  <si>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</si>
  <si>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</si>
  <si>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</si>
  <si>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</si>
  <si>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</si>
  <si>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</si>
  <si>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</si>
  <si>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</si>
  <si>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</si>
  <si>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</si>
  <si>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</si>
  <si>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</si>
  <si>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</si>
  <si>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</si>
  <si>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</si>
  <si>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</si>
  <si>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</si>
  <si>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</si>
  <si>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</si>
  <si>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</si>
  <si>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</si>
  <si>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</si>
  <si>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</si>
  <si>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</si>
  <si>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</si>
  <si>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</si>
  <si>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</si>
  <si>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</si>
  <si>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</si>
  <si>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</si>
  <si>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</si>
  <si>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</si>
  <si>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</si>
  <si>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</si>
  <si>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</si>
  <si>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</si>
  <si>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</si>
  <si>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</si>
  <si>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 xml:space="preserve">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
</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</si>
  <si>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</si>
  <si>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</si>
  <si>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</si>
  <si>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</si>
  <si>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</si>
  <si>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</si>
  <si>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</si>
  <si>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</si>
  <si>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</si>
  <si>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</si>
  <si>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</si>
  <si>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</si>
  <si>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</si>
  <si>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</si>
  <si>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</si>
  <si>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0180020040</t>
  </si>
  <si>
    <t>Мероприятия по строительству, реконструкции и приобретению зданий муниципальных общеобразовательных организаций</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</si>
  <si>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</si>
  <si>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t>Капитальные вложения в объекты государственной (муниципальной собственности)</t>
  </si>
  <si>
    <t>400</t>
  </si>
  <si>
    <t>Бюджетные инвестиции</t>
  </si>
  <si>
    <t>410</t>
  </si>
  <si>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</si>
  <si>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</si>
  <si>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</si>
  <si>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</si>
  <si>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</si>
  <si>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</si>
  <si>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</si>
  <si>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</si>
  <si>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</si>
  <si>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</si>
  <si>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</si>
  <si>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</si>
  <si>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</si>
  <si>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</si>
  <si>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</si>
  <si>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</si>
  <si>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</si>
  <si>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</si>
  <si>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</si>
  <si>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</si>
  <si>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</si>
  <si>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</si>
  <si>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</si>
  <si>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</si>
  <si>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</si>
  <si>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</si>
  <si>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</si>
  <si>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</si>
  <si>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</si>
  <si>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</si>
  <si>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999000080</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</si>
  <si>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</si>
  <si>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</si>
  <si>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</si>
  <si>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</si>
  <si>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</si>
  <si>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</si>
  <si>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</si>
  <si>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</si>
  <si>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</si>
  <si>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</si>
  <si>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</si>
  <si>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</si>
  <si>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</si>
  <si>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</si>
  <si>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</si>
  <si>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</si>
  <si>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</si>
  <si>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</si>
  <si>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</si>
  <si>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</si>
  <si>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</si>
  <si>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</si>
  <si>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</si>
  <si>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</si>
  <si>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</si>
  <si>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</si>
  <si>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</si>
  <si>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</si>
  <si>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</si>
  <si>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</si>
  <si>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</si>
  <si>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</si>
  <si>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</si>
  <si>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Непрограммные направления деятельности органов местного самоуправления (дошкольное образование)</t>
  </si>
  <si>
    <t>Предоставление субсидий бюджетным, автономным учреждениям и иным некоммерческим организациям (ВЫПОЛНЕНИЕ НАКАЗОВ ИЗБИРАТЕЛЕЙ)</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</si>
  <si>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</si>
  <si>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</si>
  <si>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</si>
  <si>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</si>
  <si>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</si>
  <si>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</si>
  <si>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</si>
  <si>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</si>
  <si>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</si>
  <si>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</si>
  <si>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</si>
  <si>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</si>
  <si>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</si>
  <si>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</si>
  <si>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</si>
  <si>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</si>
  <si>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</si>
  <si>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</si>
  <si>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</si>
  <si>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</si>
  <si>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</si>
  <si>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</si>
  <si>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</si>
  <si>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</si>
  <si>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</si>
  <si>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</si>
  <si>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</si>
  <si>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</si>
  <si>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</si>
  <si>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</si>
  <si>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</si>
  <si>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</si>
  <si>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</si>
  <si>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</si>
  <si>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</si>
  <si>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</si>
  <si>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</si>
  <si>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</si>
  <si>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</si>
  <si>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</si>
  <si>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</si>
  <si>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</si>
  <si>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</si>
  <si>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</si>
  <si>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</si>
  <si>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</si>
  <si>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</si>
  <si>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</si>
  <si>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</si>
  <si>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</si>
  <si>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</si>
  <si>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</si>
  <si>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</si>
  <si>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</si>
  <si>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</si>
  <si>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</si>
  <si>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</si>
  <si>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</si>
  <si>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</si>
  <si>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</si>
  <si>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</si>
  <si>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</si>
  <si>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</si>
  <si>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</si>
  <si>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</si>
  <si>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</si>
  <si>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</si>
  <si>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</si>
  <si>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</si>
  <si>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</si>
  <si>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</si>
  <si>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</si>
  <si>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</si>
  <si>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</si>
  <si>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</si>
  <si>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</si>
  <si>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</si>
  <si>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</si>
  <si>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</si>
  <si>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</si>
  <si>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</si>
  <si>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</si>
  <si>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</si>
  <si>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</si>
  <si>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</si>
  <si>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</si>
  <si>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</si>
  <si>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</si>
  <si>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</si>
  <si>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</si>
  <si>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</si>
  <si>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</si>
  <si>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</si>
  <si>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</si>
  <si>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</si>
  <si>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</si>
  <si>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</si>
  <si>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</si>
  <si>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</si>
  <si>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041P5S2230</t>
  </si>
  <si>
    <t>Субсидии бюджетам муниципальных образований Приморского края на приобретение ледозаливочной техники</t>
  </si>
  <si>
    <t>040P592680</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</si>
  <si>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</si>
  <si>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</si>
  <si>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</si>
  <si>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</si>
  <si>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</si>
  <si>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Расходы на приобретение и поставку спортивного инвентаря, спортивного оборудования и иного имущества для развития лыжного спорта за счет средств местного бюджета, в целях софинансирования которых из бюджета Приморского края предоставляются субсидии</t>
  </si>
  <si>
    <t>040P592181</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</si>
  <si>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</si>
  <si>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</si>
  <si>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</si>
  <si>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</si>
  <si>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</si>
  <si>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</si>
  <si>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</si>
  <si>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</si>
  <si>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</si>
  <si>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</si>
  <si>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</si>
  <si>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</si>
  <si>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</si>
  <si>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</si>
  <si>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</si>
  <si>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изм</t>
  </si>
  <si>
    <t xml:space="preserve">стало </t>
  </si>
  <si>
    <t xml:space="preserve">бюджетных ассигнований из районного бюджета на 2024-2026 гг.  по разделам, </t>
  </si>
  <si>
    <t xml:space="preserve">                                                                                             Приложение  № 4</t>
  </si>
  <si>
    <t>Ведомство</t>
  </si>
  <si>
    <t>Вид расх</t>
  </si>
  <si>
    <t>Общий объем на 2024 г.</t>
  </si>
  <si>
    <t>Общий объем на 2025 г.</t>
  </si>
  <si>
    <t>Учреждение: Администрация Кировского муниципального района</t>
  </si>
  <si>
    <t>9999000040</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</si>
  <si>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</si>
  <si>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1"/>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</si>
  <si>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</si>
  <si>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уточнить вид расходов</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</si>
  <si>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</si>
  <si>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</si>
  <si>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(местный бюджет)</t>
    </r>
  </si>
  <si>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</si>
  <si>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</si>
  <si>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</si>
  <si>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</si>
  <si>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</si>
  <si>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</si>
  <si>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</si>
  <si>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r>
      <rPr>
        <i/>
        <sz val="11"/>
        <rFont val="Times New Roman"/>
        <family val="1"/>
        <charset val="204"/>
      </rPr>
      <t>Субсидии</t>
    </r>
    <r>
      <rPr>
        <sz val="11"/>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</si>
  <si>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1"/>
        <rFont val="Times New Roman"/>
        <family val="1"/>
        <charset val="204"/>
      </rPr>
      <t>местного бюджета,</t>
    </r>
    <r>
      <rPr>
        <sz val="11"/>
        <rFont val="Times New Roman"/>
        <family val="1"/>
        <charset val="204"/>
      </rPr>
      <t xml:space="preserve"> в целях софинансирования которых из бюджета Приморского края предоставляются субсидии</t>
    </r>
  </si>
  <si>
    <t>Подпрограмма № 8 "Молодежь Кировского района"</t>
  </si>
  <si>
    <t>Муниципальная программа "Доступная среда для инвалидов в Кировском муниципальном районе на 2016-2019 годы"</t>
  </si>
  <si>
    <t>060000000</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</si>
  <si>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</si>
  <si>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Мероприятия по развитию и поддержке библиотек</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</si>
  <si>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1"/>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</si>
  <si>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1"/>
        <rFont val="Times New Roman"/>
        <family val="1"/>
        <charset val="204"/>
      </rPr>
      <t xml:space="preserve">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</si>
  <si>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1"/>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</si>
  <si>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</si>
  <si>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</si>
  <si>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</si>
  <si>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</si>
  <si>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</si>
  <si>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</si>
  <si>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</si>
  <si>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</si>
  <si>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</si>
  <si>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</si>
  <si>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1"/>
        <rFont val="Times New Roman"/>
        <family val="1"/>
        <charset val="204"/>
      </rPr>
      <t>(краевой бюджет)</t>
    </r>
  </si>
  <si>
    <r>
      <t xml:space="preserve">Расходы на развитие спортивной инфраструктуры, находящейся в муниципальной собственности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</si>
  <si>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1"/>
        <rFont val="Times New Roman"/>
        <family val="1"/>
        <charset val="204"/>
      </rPr>
      <t>за счет средств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</si>
  <si>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 xml:space="preserve">Капитальные вложения в объекты государственной (муниципальной) собственности </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</si>
  <si>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1"/>
        <rFont val="Times New Roman"/>
        <family val="1"/>
        <charset val="204"/>
      </rPr>
      <t>(краевой бюджет)</t>
    </r>
  </si>
  <si>
    <r>
      <t xml:space="preserve">Мероприятия по оснащению объектов спортивной инфраструктуры спортивно-технологическим оборудованием </t>
    </r>
    <r>
      <rPr>
        <b/>
        <i/>
        <sz val="11"/>
        <rFont val="Times New Roman"/>
        <family val="1"/>
        <charset val="204"/>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</si>
  <si>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</si>
  <si>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</si>
  <si>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</si>
  <si>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</si>
  <si>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</si>
  <si>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</si>
  <si>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</si>
  <si>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</si>
  <si>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</si>
  <si>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</si>
  <si>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</si>
  <si>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r>
      <t xml:space="preserve">Мероприятия по развитию и поддержке внешкольного образования </t>
    </r>
    <r>
      <rPr>
        <b/>
        <i/>
        <sz val="11"/>
        <rFont val="Times New Roman"/>
        <family val="1"/>
        <charset val="204"/>
      </rPr>
      <t>(наказы избирателей)</t>
    </r>
  </si>
  <si>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</si>
  <si>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</si>
  <si>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</si>
  <si>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</si>
  <si>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1"/>
        <rFont val="Times New Roman"/>
        <family val="1"/>
        <charset val="204"/>
      </rPr>
      <t>краевой бюджет)</t>
    </r>
  </si>
  <si>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</si>
  <si>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Расходы на обеспечение деятельности (оказание услуг, выполнение работ) муниципальных  учреждений - прочие учреждения</t>
  </si>
  <si>
    <t xml:space="preserve"> Муниципальная программа "Профилактика безнадзорности, беспризорности и правонарушений несовершеннолетних на 2023-2027годы"</t>
  </si>
  <si>
    <t>Муниципальная программа "Развитие физической культуры и спорта в Кировском муниципальном районе на 2018-2022 годы"</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</si>
  <si>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1"/>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</si>
  <si>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</si>
  <si>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</si>
  <si>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</si>
  <si>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</si>
  <si>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</si>
  <si>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</si>
  <si>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 xml:space="preserve">бюджетных ассигнований из районного бюджета на 2024 -2026 годы в ведомственной структуре расходов районного бюджета </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</si>
  <si>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</si>
  <si>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</si>
  <si>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</si>
  <si>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</si>
  <si>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</si>
  <si>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</si>
  <si>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</si>
  <si>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</si>
  <si>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</si>
  <si>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</si>
  <si>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</si>
  <si>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</si>
  <si>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</si>
  <si>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</si>
  <si>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</si>
  <si>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</si>
  <si>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</si>
  <si>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011EВ51790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</si>
  <si>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</si>
  <si>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</si>
  <si>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</si>
  <si>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</si>
  <si>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</si>
  <si>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</si>
  <si>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</si>
  <si>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011E193140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</si>
  <si>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</si>
  <si>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</si>
  <si>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</si>
  <si>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</si>
  <si>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</si>
  <si>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</si>
  <si>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01400R5490</t>
  </si>
  <si>
    <t>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</si>
  <si>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</si>
  <si>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</si>
  <si>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01400L5491</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</si>
  <si>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</si>
  <si>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</si>
  <si>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</si>
  <si>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</si>
  <si>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</si>
  <si>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</si>
  <si>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</si>
  <si>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</si>
  <si>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</si>
  <si>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</si>
  <si>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</si>
  <si>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</si>
  <si>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</si>
  <si>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</si>
  <si>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</si>
  <si>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</si>
  <si>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</si>
  <si>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 xml:space="preserve">было </t>
  </si>
  <si>
    <t>стало</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</si>
  <si>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</si>
  <si>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</si>
  <si>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(кравой бюджет) </t>
  </si>
  <si>
    <t>01100S2361</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</si>
  <si>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(местный бюджет) </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</si>
  <si>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</si>
  <si>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</si>
  <si>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</si>
  <si>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01100S2751</t>
  </si>
  <si>
    <t>01100S2752</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</si>
  <si>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</si>
  <si>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</si>
  <si>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</si>
  <si>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</si>
  <si>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</si>
  <si>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</si>
  <si>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</si>
  <si>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</si>
  <si>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</si>
  <si>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02000R3040</t>
  </si>
  <si>
    <t>0200020041</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</si>
  <si>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</si>
  <si>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</si>
  <si>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0200093150</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</si>
  <si>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</si>
  <si>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</si>
  <si>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</si>
  <si>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</si>
  <si>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</si>
  <si>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</si>
  <si>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</si>
  <si>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</si>
  <si>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</si>
  <si>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1 11 05410 05 0000 120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</si>
  <si>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</si>
  <si>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2000050020</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</si>
  <si>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</si>
  <si>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</si>
  <si>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</si>
  <si>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</si>
  <si>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</si>
  <si>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</si>
  <si>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</si>
  <si>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</si>
  <si>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</si>
  <si>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</si>
  <si>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Горноключевское городское поселение</t>
  </si>
  <si>
    <t>Расходы направленные на подготовку проектов межевания земельных участков и на проведение кадастровых работ</t>
  </si>
  <si>
    <t>01010R3040</t>
  </si>
  <si>
    <t>0100093150</t>
  </si>
  <si>
    <t>30000R5990</t>
  </si>
  <si>
    <t>3000000000</t>
  </si>
  <si>
    <t>Межевание и кадастровые работы</t>
  </si>
  <si>
    <t>01010R3038</t>
  </si>
  <si>
    <t>01010R3039</t>
  </si>
  <si>
    <t>Наименование налога  (сбора)</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</si>
  <si>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</si>
  <si>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</si>
  <si>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</si>
  <si>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(краевой бюджет)</t>
  </si>
  <si>
    <t xml:space="preserve"> бюджетных ассигнований на исполнение публичных нормативных обязательств на 2024-2026  годы  по разделам</t>
  </si>
  <si>
    <t>(тыс. руб. )</t>
  </si>
  <si>
    <t>в том числе:</t>
  </si>
  <si>
    <t>за счет средств местного бюджета</t>
  </si>
  <si>
    <t>за счет средств краевого  бюджета</t>
  </si>
  <si>
    <t>Муниципальная программа "Развитие образования в Кировском муниципальном районе на 2014-2017  годы"</t>
  </si>
  <si>
    <t>Субвенции на организацию и обеспечение оздоровления и отдыха детей Приморского края ( за исключением организации отдыха детей в каникулярное время)</t>
  </si>
  <si>
    <t>Социальная политика</t>
  </si>
  <si>
    <t xml:space="preserve">Меры социальной поддержки педагогическим работникам муниципальных образовательных организаций Кировского муниципального района </t>
  </si>
  <si>
    <t>011Е593140</t>
  </si>
  <si>
    <t xml:space="preserve">Меры социальной поддержки детей, оставшихся без попечения родителей, и лиц, принявших на воспитание в семью детей, оставшихся без попечения родителей </t>
  </si>
  <si>
    <t>Выплата единовременного пособия при всех формах устройства детей, лишенных родительского попечения, в семью</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</si>
  <si>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</si>
  <si>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Меры по организации и обеспечению оздоровления и отдыха детей ( за исключением организации и обеспечение оздоровления и отдыха детей в каникулярное время)</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</si>
  <si>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</si>
  <si>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</si>
  <si>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</si>
  <si>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</si>
  <si>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</si>
  <si>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</si>
  <si>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</si>
  <si>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</si>
  <si>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</si>
  <si>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</si>
  <si>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</si>
  <si>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</si>
  <si>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</si>
  <si>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</si>
  <si>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</si>
  <si>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Кировкое городское поселение</t>
  </si>
  <si>
    <t>Иные межбюджетные трансферты 
на обеспечение сбалансированности бюджетов городских и сельских поселений Кировского муниципального района из районного бюджета в связи с превышением расчетного объема первоочередных расходов в объеме доходов бюджетов городских и сельских поселений более 39 процентов по итогам исполнения бюджетов во II квартале 2024 года</t>
  </si>
  <si>
    <t xml:space="preserve">                               Приложение № 7</t>
  </si>
  <si>
    <t>Приложение  № 6</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</si>
  <si>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</si>
  <si>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убрать 0,27 на ближайшей Думе</t>
  </si>
  <si>
    <t>добавить 0,27 на ближайшей Думу</t>
  </si>
  <si>
    <t xml:space="preserve">от 29.08.2024г. № 175-НПА   </t>
  </si>
  <si>
    <t>от 29.08.2024г. №  175-НПА</t>
  </si>
  <si>
    <t xml:space="preserve">от 29.08.2024г. № 175-НПА </t>
  </si>
  <si>
    <t>от 29.08.2024 г. № 175-НПА</t>
  </si>
  <si>
    <t>от 29.08.2024г. № 175-НПА</t>
  </si>
  <si>
    <t xml:space="preserve">от 29.08.2024 № 175-НПА </t>
  </si>
  <si>
    <t>Горненское сельское поселение</t>
  </si>
  <si>
    <t>добавить 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</si>
</sst>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 numFmtId="171" formatCode="0.0"/>
  </numFmts>
  <fonts count="48" x14ac:knownFonts="1">
    <font>
      <sz val="10"/>
      <name val="Arial Cyr"/>
      <charset val="204"/>
    </font>
    <font>
      <sz val="12"/>
      <name val="Times New Roman"/>
      <family val="1"/>
    </font>
    <font>
      <b/>
      <sz val="12"/>
      <name val="Times New Roman"/>
      <family val="1"/>
    </font>
    <font>
      <b/>
      <sz val="14"/>
      <name val="Times New Roman"/>
      <family val="1"/>
    </font>
    <font>
      <sz val="12"/>
      <name val="Arial Cyr"/>
      <charset val="204"/>
    </font>
    <font>
      <b/>
      <sz val="11"/>
      <name val="Times New Roman"/>
      <family val="1"/>
    </font>
    <font>
      <sz val="11"/>
      <name val="Times New Roman"/>
      <family val="1"/>
      <charset val="204"/>
    </font>
    <font>
      <sz val="11"/>
      <name val="Times New Roman"/>
      <family val="1"/>
    </font>
    <font>
      <b/>
      <sz val="11"/>
      <name val="Times New Roman"/>
      <family val="1"/>
      <charset val="204"/>
    </font>
    <font>
      <sz val="10"/>
      <name val="Arial Cyr"/>
      <charset val="204"/>
    </font>
    <font>
      <b/>
      <sz val="12"/>
      <name val="Arial Cyr"/>
      <charset val="204"/>
    </font>
    <font>
      <b/>
      <sz val="12"/>
      <name val="Times New Roman"/>
      <family val="1"/>
      <charset val="204"/>
    </font>
    <font>
      <sz val="10"/>
      <name val="Times New Roman"/>
      <family val="1"/>
      <charset val="204"/>
    </font>
    <font>
      <sz val="12"/>
      <name val="Times New Roman"/>
      <family val="1"/>
      <charset val="204"/>
    </font>
    <font>
      <b/>
      <sz val="13"/>
      <name val="Times New Roman"/>
      <family val="1"/>
    </font>
    <font>
      <sz val="13"/>
      <name val="Times New Roman"/>
      <family val="1"/>
      <charset val="204"/>
    </font>
    <font>
      <b/>
      <sz val="11"/>
      <name val="Arial Cyr"/>
      <charset val="204"/>
    </font>
    <font>
      <sz val="11"/>
      <name val="Arial Cyr"/>
      <charset val="204"/>
    </font>
    <font>
      <i/>
      <sz val="12"/>
      <name val="Times New Roman"/>
      <family val="1"/>
      <charset val="204"/>
    </font>
    <font>
      <b/>
      <sz val="14"/>
      <name val="Times New Roman"/>
      <family val="1"/>
      <charset val="204"/>
    </font>
    <font>
      <sz val="11"/>
      <name val="Times New Roman CE"/>
      <family val="1"/>
      <charset val="238"/>
    </font>
    <font>
      <i/>
      <sz val="11"/>
      <name val="Times New Roman"/>
      <family val="1"/>
      <charset val="204"/>
    </font>
    <font>
      <b/>
      <i/>
      <sz val="12"/>
      <name val="Times New Roman"/>
      <family val="1"/>
      <charset val="204"/>
    </font>
    <font>
      <b/>
      <i/>
      <sz val="11"/>
      <name val="Times New Roman"/>
      <family val="1"/>
      <charset val="204"/>
    </font>
    <font>
      <i/>
      <sz val="11"/>
      <name val="Arial Cyr"/>
      <charset val="204"/>
    </font>
    <font>
      <b/>
      <i/>
      <sz val="11"/>
      <name val="Arial Cyr"/>
      <charset val="204"/>
    </font>
    <font>
      <b/>
      <u/>
      <sz val="12"/>
      <name val="Times New Roman"/>
      <family val="1"/>
      <charset val="204"/>
    </font>
    <font>
      <b/>
      <u/>
      <sz val="11"/>
      <name val="Times New Roman"/>
      <family val="1"/>
      <charset val="204"/>
    </font>
    <font>
      <sz val="10"/>
      <name val="Times New Roman"/>
      <family val="1"/>
    </font>
    <font>
      <b/>
      <sz val="10"/>
      <name val="Times New Roman"/>
      <family val="1"/>
      <charset val="204"/>
    </font>
    <font>
      <sz val="14"/>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u/>
      <sz val="11"/>
      <name val="Times New Roman"/>
      <family val="1"/>
      <charset val="204"/>
    </font>
    <font>
      <i/>
      <u/>
      <sz val="12"/>
      <name val="Times New Roman"/>
      <family val="1"/>
      <charset val="204"/>
    </font>
    <font>
      <sz val="12"/>
      <name val="Arial"/>
      <family val="2"/>
      <charset val="204"/>
    </font>
    <font>
      <b/>
      <i/>
      <sz val="12"/>
      <name val="Arial"/>
      <family val="2"/>
      <charset val="204"/>
    </font>
    <font>
      <i/>
      <u/>
      <sz val="11"/>
      <name val="Times New Roman"/>
      <family val="1"/>
      <charset val="204"/>
    </font>
    <font>
      <sz val="12"/>
      <color theme="1"/>
      <name val="Times New Roman"/>
      <family val="1"/>
      <charset val="204"/>
    </font>
    <font>
      <sz val="8"/>
      <name val="Arial Cyr"/>
      <charset val="204"/>
    </font>
    <font>
      <sz val="12"/>
      <name val="Times New Roman CE"/>
      <family val="1"/>
      <charset val="238"/>
    </font>
    <font>
      <sz val="9"/>
      <name val="Times New Roman"/>
      <family val="1"/>
      <charset val="204"/>
    </font>
    <font>
      <sz val="9"/>
      <name val="Times New Roman"/>
      <family val="1"/>
    </font>
    <font>
      <sz val="9"/>
      <name val="Arial Cyr"/>
      <charset val="204"/>
    </font>
    <font>
      <i/>
      <sz val="10"/>
      <name val="Arial Cyr"/>
      <charset val="204"/>
    </font>
    <font>
      <sz val="11"/>
      <color rgb="FFFF0000"/>
      <name val="Times New Roman"/>
      <family val="1"/>
      <charset val="20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indexed="51"/>
        <bgColor indexed="64"/>
      </patternFill>
    </fill>
    <fill>
      <patternFill patternType="solid">
        <fgColor indexed="31"/>
        <bgColor indexed="64"/>
      </patternFill>
    </fill>
    <fill>
      <patternFill patternType="solid">
        <fgColor rgb="FFCFCCFC"/>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9" fillId="0" borderId="0" applyFont="0" applyFill="0" applyBorder="0" applyAlignment="0" applyProtection="0"/>
    <xf numFmtId="0" fontId="9" fillId="0" borderId="0"/>
    <xf numFmtId="165" fontId="9" fillId="0" borderId="0" applyFont="0" applyFill="0" applyBorder="0" applyAlignment="0" applyProtection="0"/>
  </cellStyleXfs>
  <cellXfs count="487">
    <xf numFmtId="0" fontId="0" fillId="0" borderId="0" xfId="0"/>
    <xf numFmtId="0" fontId="13" fillId="2" borderId="0" xfId="0" applyFont="1" applyFill="1"/>
    <xf numFmtId="0" fontId="6"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16" fillId="0" borderId="0" xfId="0" applyFont="1" applyFill="1"/>
    <xf numFmtId="49" fontId="6" fillId="3" borderId="1" xfId="0" applyNumberFormat="1" applyFont="1" applyFill="1" applyBorder="1" applyAlignment="1">
      <alignment horizontal="center" vertical="center" wrapText="1" shrinkToFit="1"/>
    </xf>
    <xf numFmtId="0" fontId="6" fillId="0" borderId="1" xfId="0" applyFont="1" applyFill="1" applyBorder="1" applyAlignment="1">
      <alignment vertical="top" wrapText="1"/>
    </xf>
    <xf numFmtId="0" fontId="6" fillId="3" borderId="0" xfId="0" applyFont="1" applyFill="1"/>
    <xf numFmtId="0" fontId="21" fillId="0" borderId="1" xfId="0" applyFont="1" applyFill="1" applyBorder="1" applyAlignment="1">
      <alignment vertical="center" wrapText="1"/>
    </xf>
    <xf numFmtId="49" fontId="18" fillId="3" borderId="1" xfId="0" applyNumberFormat="1" applyFont="1" applyFill="1" applyBorder="1" applyAlignment="1">
      <alignment horizontal="center" vertical="center" wrapText="1" shrinkToFit="1"/>
    </xf>
    <xf numFmtId="49" fontId="6" fillId="4" borderId="1" xfId="0" applyNumberFormat="1" applyFont="1" applyFill="1" applyBorder="1" applyAlignment="1">
      <alignment horizontal="center" vertical="center" wrapText="1" shrinkToFit="1"/>
    </xf>
    <xf numFmtId="0" fontId="11" fillId="3" borderId="1" xfId="0" applyFont="1" applyFill="1" applyBorder="1" applyAlignment="1">
      <alignment vertical="center" wrapText="1"/>
    </xf>
    <xf numFmtId="0" fontId="22" fillId="3" borderId="1" xfId="0" applyFont="1" applyFill="1" applyBorder="1" applyAlignment="1">
      <alignment vertical="center" wrapText="1"/>
    </xf>
    <xf numFmtId="0" fontId="23" fillId="0" borderId="1" xfId="0" applyFont="1" applyFill="1" applyBorder="1" applyAlignment="1">
      <alignment vertical="center" wrapText="1"/>
    </xf>
    <xf numFmtId="168" fontId="6"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168" fontId="6" fillId="3" borderId="1" xfId="0" applyNumberFormat="1" applyFont="1" applyFill="1" applyBorder="1" applyAlignment="1">
      <alignment horizontal="center" vertical="center" wrapText="1"/>
    </xf>
    <xf numFmtId="168" fontId="13" fillId="0" borderId="1" xfId="0" applyNumberFormat="1" applyFont="1" applyFill="1" applyBorder="1" applyAlignment="1">
      <alignment horizontal="center" vertical="center"/>
    </xf>
    <xf numFmtId="168" fontId="21" fillId="3" borderId="1" xfId="0" applyNumberFormat="1" applyFont="1" applyFill="1" applyBorder="1" applyAlignment="1">
      <alignment horizontal="center" vertical="center" wrapText="1"/>
    </xf>
    <xf numFmtId="168"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shrinkToFit="1"/>
    </xf>
    <xf numFmtId="49" fontId="23" fillId="3" borderId="1" xfId="0" applyNumberFormat="1" applyFont="1" applyFill="1" applyBorder="1" applyAlignment="1">
      <alignment horizontal="center" vertical="center" wrapText="1"/>
    </xf>
    <xf numFmtId="49" fontId="23" fillId="3" borderId="1" xfId="0" applyNumberFormat="1" applyFont="1" applyFill="1" applyBorder="1" applyAlignment="1">
      <alignment horizontal="center" vertical="center" wrapText="1" shrinkToFit="1"/>
    </xf>
    <xf numFmtId="168" fontId="23" fillId="3" borderId="1" xfId="0" applyNumberFormat="1" applyFont="1" applyFill="1" applyBorder="1" applyAlignment="1">
      <alignment horizontal="center" vertical="center" wrapText="1"/>
    </xf>
    <xf numFmtId="168"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shrinkToFit="1"/>
    </xf>
    <xf numFmtId="168" fontId="13" fillId="0" borderId="0" xfId="0" applyNumberFormat="1" applyFont="1" applyFill="1" applyAlignment="1">
      <alignment horizontal="center" vertical="center"/>
    </xf>
    <xf numFmtId="168" fontId="11" fillId="0" borderId="1" xfId="3" applyNumberFormat="1" applyFont="1" applyFill="1" applyBorder="1" applyAlignment="1">
      <alignment horizontal="center" vertical="center" wrapText="1"/>
    </xf>
    <xf numFmtId="168" fontId="13" fillId="0" borderId="1" xfId="3"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168" fontId="22" fillId="0" borderId="1" xfId="3" applyNumberFormat="1" applyFont="1" applyFill="1" applyBorder="1" applyAlignment="1">
      <alignment horizontal="center" vertical="center" wrapText="1"/>
    </xf>
    <xf numFmtId="168" fontId="22" fillId="0" borderId="1" xfId="0" applyNumberFormat="1" applyFont="1" applyFill="1" applyBorder="1" applyAlignment="1">
      <alignment horizontal="center" vertical="center"/>
    </xf>
    <xf numFmtId="0" fontId="13" fillId="0" borderId="0" xfId="0" applyFont="1" applyFill="1" applyAlignment="1">
      <alignment horizontal="center" vertical="center"/>
    </xf>
    <xf numFmtId="0" fontId="17" fillId="3" borderId="0" xfId="0" applyFont="1" applyFill="1"/>
    <xf numFmtId="0" fontId="13" fillId="3" borderId="0" xfId="0" applyFont="1" applyFill="1"/>
    <xf numFmtId="0" fontId="13" fillId="3" borderId="0" xfId="0" applyFont="1" applyFill="1" applyAlignment="1">
      <alignment vertical="top"/>
    </xf>
    <xf numFmtId="0" fontId="17" fillId="3" borderId="0" xfId="0" applyFont="1" applyFill="1" applyBorder="1" applyAlignment="1">
      <alignment horizontal="left"/>
    </xf>
    <xf numFmtId="168" fontId="17" fillId="3" borderId="0" xfId="0" applyNumberFormat="1" applyFont="1" applyFill="1"/>
    <xf numFmtId="168" fontId="5" fillId="3" borderId="0" xfId="0" applyNumberFormat="1" applyFont="1" applyFill="1" applyAlignment="1">
      <alignment horizontal="center" vertical="center" wrapText="1"/>
    </xf>
    <xf numFmtId="49" fontId="17" fillId="3" borderId="0" xfId="0" applyNumberFormat="1" applyFont="1" applyFill="1" applyBorder="1" applyAlignment="1">
      <alignment horizontal="left"/>
    </xf>
    <xf numFmtId="168" fontId="6" fillId="3" borderId="0" xfId="0" applyNumberFormat="1" applyFont="1" applyFill="1" applyAlignment="1">
      <alignment horizontal="right"/>
    </xf>
    <xf numFmtId="0" fontId="16" fillId="3" borderId="0" xfId="0" applyFont="1" applyFill="1"/>
    <xf numFmtId="49" fontId="8" fillId="3" borderId="1"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0" fontId="24" fillId="3" borderId="0" xfId="0" applyFont="1" applyFill="1"/>
    <xf numFmtId="168" fontId="16" fillId="3" borderId="0" xfId="0" applyNumberFormat="1" applyFont="1" applyFill="1"/>
    <xf numFmtId="168" fontId="6" fillId="3" borderId="0" xfId="0" applyNumberFormat="1" applyFont="1" applyFill="1"/>
    <xf numFmtId="168" fontId="6" fillId="3" borderId="1" xfId="0" applyNumberFormat="1" applyFont="1" applyFill="1" applyBorder="1" applyAlignment="1">
      <alignment horizontal="center" vertical="center"/>
    </xf>
    <xf numFmtId="0" fontId="8" fillId="3" borderId="0" xfId="0" applyFont="1" applyFill="1"/>
    <xf numFmtId="0" fontId="23" fillId="3" borderId="0" xfId="0" applyFont="1" applyFill="1"/>
    <xf numFmtId="0" fontId="6" fillId="3" borderId="1" xfId="0" applyFont="1" applyFill="1" applyBorder="1" applyAlignment="1">
      <alignment horizontal="center" vertical="top" wrapText="1"/>
    </xf>
    <xf numFmtId="49" fontId="6" fillId="3" borderId="1" xfId="0" applyNumberFormat="1" applyFont="1" applyFill="1" applyBorder="1" applyAlignment="1">
      <alignment horizontal="center" vertical="top" wrapText="1"/>
    </xf>
    <xf numFmtId="168" fontId="6" fillId="3" borderId="1" xfId="0" applyNumberFormat="1" applyFont="1" applyFill="1" applyBorder="1" applyAlignment="1">
      <alignment horizontal="center" vertical="top"/>
    </xf>
    <xf numFmtId="0" fontId="6" fillId="3" borderId="0" xfId="0" applyFont="1" applyFill="1" applyAlignment="1"/>
    <xf numFmtId="168" fontId="25" fillId="3" borderId="0" xfId="0" applyNumberFormat="1" applyFont="1" applyFill="1"/>
    <xf numFmtId="0" fontId="25" fillId="3" borderId="0" xfId="0" applyFont="1" applyFill="1"/>
    <xf numFmtId="0" fontId="17" fillId="4" borderId="0" xfId="0" applyFont="1" applyFill="1"/>
    <xf numFmtId="168" fontId="6" fillId="3" borderId="0"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0" fontId="1" fillId="0" borderId="0" xfId="2" applyFont="1" applyFill="1"/>
    <xf numFmtId="0" fontId="1" fillId="0" borderId="0" xfId="2" applyFont="1" applyFill="1" applyAlignment="1">
      <alignment horizontal="center"/>
    </xf>
    <xf numFmtId="0" fontId="15" fillId="0" borderId="0" xfId="2" applyFont="1" applyFill="1" applyBorder="1" applyAlignment="1">
      <alignment horizontal="left" vertical="justify" wrapText="1"/>
    </xf>
    <xf numFmtId="0" fontId="14" fillId="0" borderId="0" xfId="2" applyFont="1" applyFill="1" applyBorder="1" applyAlignment="1">
      <alignment horizontal="center" vertical="justify" wrapText="1"/>
    </xf>
    <xf numFmtId="0" fontId="13" fillId="0" borderId="0" xfId="2" applyFont="1" applyFill="1" applyBorder="1" applyAlignment="1">
      <alignment horizontal="right" vertical="justify" wrapText="1"/>
    </xf>
    <xf numFmtId="0" fontId="1"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168" fontId="11" fillId="0" borderId="1" xfId="2" applyNumberFormat="1" applyFont="1" applyFill="1" applyBorder="1" applyAlignment="1">
      <alignment horizontal="center"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1" fillId="0" borderId="1" xfId="2" applyFont="1" applyFill="1" applyBorder="1" applyAlignment="1">
      <alignment horizontal="left" vertical="center" wrapText="1"/>
    </xf>
    <xf numFmtId="2" fontId="1" fillId="0" borderId="1" xfId="2" applyNumberFormat="1" applyFont="1" applyFill="1" applyBorder="1" applyAlignment="1">
      <alignment horizontal="left" vertical="center" wrapText="1"/>
    </xf>
    <xf numFmtId="0" fontId="10" fillId="0" borderId="1" xfId="2" applyFont="1" applyFill="1" applyBorder="1" applyAlignment="1">
      <alignment horizontal="left" vertical="center"/>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168" fontId="13" fillId="3"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wrapText="1"/>
    </xf>
    <xf numFmtId="168" fontId="8"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shrinkToFit="1"/>
    </xf>
    <xf numFmtId="49" fontId="23" fillId="0" borderId="1" xfId="0" applyNumberFormat="1" applyFont="1" applyFill="1" applyBorder="1" applyAlignment="1">
      <alignment horizontal="center" vertical="center" wrapText="1" shrinkToFi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top" wrapText="1"/>
    </xf>
    <xf numFmtId="49" fontId="8" fillId="6" borderId="1" xfId="0" applyNumberFormat="1" applyFont="1" applyFill="1" applyBorder="1" applyAlignment="1">
      <alignment horizontal="center" vertical="top" wrapText="1"/>
    </xf>
    <xf numFmtId="168" fontId="8" fillId="6" borderId="1" xfId="0" applyNumberFormat="1" applyFont="1" applyFill="1" applyBorder="1" applyAlignment="1">
      <alignment horizontal="center" vertical="center" wrapText="1"/>
    </xf>
    <xf numFmtId="168" fontId="8" fillId="6" borderId="1" xfId="0" applyNumberFormat="1" applyFont="1" applyFill="1" applyBorder="1" applyAlignment="1">
      <alignment horizontal="center"/>
    </xf>
    <xf numFmtId="0" fontId="6" fillId="3"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168" fontId="21" fillId="7"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top" wrapText="1"/>
    </xf>
    <xf numFmtId="0" fontId="17" fillId="6" borderId="0" xfId="0" applyFont="1" applyFill="1"/>
    <xf numFmtId="0" fontId="8" fillId="8" borderId="1" xfId="0" applyFont="1" applyFill="1" applyBorder="1" applyAlignment="1">
      <alignment horizontal="center" vertical="top" wrapText="1"/>
    </xf>
    <xf numFmtId="168" fontId="8" fillId="8" borderId="1" xfId="0" applyNumberFormat="1" applyFont="1" applyFill="1" applyBorder="1" applyAlignment="1">
      <alignment horizontal="center"/>
    </xf>
    <xf numFmtId="168" fontId="21"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8" fontId="23" fillId="0" borderId="1" xfId="0" applyNumberFormat="1" applyFont="1" applyFill="1" applyBorder="1" applyAlignment="1">
      <alignment horizontal="center" vertical="center" wrapText="1"/>
    </xf>
    <xf numFmtId="168" fontId="18" fillId="0" borderId="1" xfId="0" applyNumberFormat="1" applyFont="1" applyFill="1" applyBorder="1" applyAlignment="1">
      <alignment horizontal="center" vertical="center"/>
    </xf>
    <xf numFmtId="166" fontId="13" fillId="0" borderId="0" xfId="0" applyNumberFormat="1" applyFont="1" applyFill="1" applyAlignment="1">
      <alignment horizontal="center" vertical="center"/>
    </xf>
    <xf numFmtId="0" fontId="4" fillId="0" borderId="0" xfId="0" applyFont="1" applyFill="1"/>
    <xf numFmtId="0" fontId="4" fillId="0" borderId="0" xfId="0" applyFont="1"/>
    <xf numFmtId="0" fontId="1" fillId="0" borderId="0" xfId="0" applyFont="1" applyFill="1" applyAlignment="1"/>
    <xf numFmtId="0" fontId="11" fillId="0" borderId="0" xfId="0" applyFont="1" applyBorder="1" applyAlignment="1">
      <alignment horizontal="center" vertical="center" wrapText="1"/>
    </xf>
    <xf numFmtId="0" fontId="28" fillId="0" borderId="0" xfId="0" applyFont="1" applyBorder="1" applyAlignment="1">
      <alignment horizontal="right"/>
    </xf>
    <xf numFmtId="0" fontId="11" fillId="0" borderId="1" xfId="0" applyFont="1" applyBorder="1" applyAlignment="1">
      <alignment horizontal="left" vertical="center" wrapText="1"/>
    </xf>
    <xf numFmtId="4" fontId="13" fillId="0" borderId="0" xfId="0" applyNumberFormat="1" applyFont="1" applyFill="1"/>
    <xf numFmtId="0" fontId="13" fillId="0" borderId="0" xfId="0" applyFont="1" applyFill="1"/>
    <xf numFmtId="4" fontId="13" fillId="0" borderId="0" xfId="0" applyNumberFormat="1" applyFont="1" applyFill="1" applyAlignment="1">
      <alignment horizontal="center" vertical="center"/>
    </xf>
    <xf numFmtId="0" fontId="13" fillId="0" borderId="0" xfId="0" applyFont="1" applyFill="1" applyAlignment="1">
      <alignment horizontal="left"/>
    </xf>
    <xf numFmtId="166" fontId="13" fillId="0" borderId="0" xfId="0" applyNumberFormat="1" applyFont="1" applyFill="1"/>
    <xf numFmtId="0" fontId="9" fillId="0" borderId="0" xfId="2" applyFont="1" applyFill="1"/>
    <xf numFmtId="168" fontId="13" fillId="0" borderId="1" xfId="2" applyNumberFormat="1" applyFont="1" applyFill="1" applyBorder="1" applyAlignment="1">
      <alignment horizontal="center" vertical="center" wrapText="1"/>
    </xf>
    <xf numFmtId="168" fontId="9" fillId="0" borderId="0" xfId="2" applyNumberFormat="1" applyFont="1" applyFill="1"/>
    <xf numFmtId="166" fontId="9" fillId="0" borderId="0" xfId="2" applyNumberFormat="1" applyFont="1" applyFill="1"/>
    <xf numFmtId="0" fontId="4" fillId="3" borderId="0" xfId="0" applyFont="1" applyFill="1"/>
    <xf numFmtId="0" fontId="4" fillId="3" borderId="0" xfId="0" applyFont="1" applyFill="1" applyAlignment="1">
      <alignment vertical="center" wrapText="1"/>
    </xf>
    <xf numFmtId="0" fontId="4" fillId="3" borderId="0" xfId="0" applyFont="1" applyFill="1" applyAlignment="1">
      <alignment horizontal="center" vertical="center" wrapText="1"/>
    </xf>
    <xf numFmtId="0" fontId="13" fillId="3" borderId="0" xfId="0" applyFont="1" applyFill="1" applyAlignment="1">
      <alignment horizontal="right" vertical="center" wrapText="1"/>
    </xf>
    <xf numFmtId="0" fontId="4" fillId="3" borderId="0" xfId="0" applyFont="1" applyFill="1" applyAlignment="1">
      <alignment horizontal="center"/>
    </xf>
    <xf numFmtId="0" fontId="11" fillId="9" borderId="1" xfId="0" applyFont="1" applyFill="1" applyBorder="1" applyAlignment="1">
      <alignment vertical="center" wrapText="1"/>
    </xf>
    <xf numFmtId="49" fontId="11" fillId="9" borderId="1" xfId="0" applyNumberFormat="1" applyFont="1" applyFill="1" applyBorder="1" applyAlignment="1">
      <alignment horizontal="center" vertical="center" wrapText="1" shrinkToFit="1"/>
    </xf>
    <xf numFmtId="168" fontId="11" fillId="9" borderId="1" xfId="0" applyNumberFormat="1" applyFont="1" applyFill="1" applyBorder="1" applyAlignment="1">
      <alignment horizontal="center" vertical="center" wrapText="1"/>
    </xf>
    <xf numFmtId="0" fontId="4" fillId="9" borderId="0" xfId="0" applyFont="1" applyFill="1"/>
    <xf numFmtId="0" fontId="11" fillId="10" borderId="1" xfId="0" applyFont="1" applyFill="1" applyBorder="1" applyAlignment="1">
      <alignment vertical="center" wrapText="1"/>
    </xf>
    <xf numFmtId="49" fontId="11" fillId="10" borderId="1" xfId="0" applyNumberFormat="1" applyFont="1" applyFill="1" applyBorder="1" applyAlignment="1">
      <alignment horizontal="center" vertical="center" wrapText="1" shrinkToFit="1"/>
    </xf>
    <xf numFmtId="168" fontId="11" fillId="10" borderId="1" xfId="0" applyNumberFormat="1" applyFont="1" applyFill="1" applyBorder="1" applyAlignment="1">
      <alignment horizontal="center" vertical="center" wrapText="1"/>
    </xf>
    <xf numFmtId="168" fontId="4" fillId="10" borderId="0" xfId="0" applyNumberFormat="1" applyFont="1" applyFill="1"/>
    <xf numFmtId="0" fontId="4" fillId="10" borderId="0" xfId="0" applyFont="1" applyFill="1"/>
    <xf numFmtId="0" fontId="13" fillId="3" borderId="1" xfId="0" applyFont="1" applyFill="1" applyBorder="1" applyAlignment="1">
      <alignment vertical="center" wrapText="1"/>
    </xf>
    <xf numFmtId="49" fontId="13" fillId="3" borderId="1" xfId="0" applyNumberFormat="1" applyFont="1" applyFill="1" applyBorder="1" applyAlignment="1">
      <alignment horizontal="center" vertical="center" wrapText="1" shrinkToFit="1"/>
    </xf>
    <xf numFmtId="168" fontId="13" fillId="3" borderId="1" xfId="0" applyNumberFormat="1" applyFont="1" applyFill="1" applyBorder="1" applyAlignment="1">
      <alignment horizontal="center" vertical="center" wrapText="1"/>
    </xf>
    <xf numFmtId="168" fontId="18" fillId="3" borderId="1" xfId="0" applyNumberFormat="1" applyFont="1" applyFill="1" applyBorder="1" applyAlignment="1">
      <alignment horizontal="center" vertical="center" wrapText="1"/>
    </xf>
    <xf numFmtId="0" fontId="31" fillId="3" borderId="0" xfId="0" applyFont="1" applyFill="1"/>
    <xf numFmtId="168" fontId="18" fillId="0" borderId="1" xfId="0" applyNumberFormat="1" applyFont="1" applyFill="1" applyBorder="1" applyAlignment="1">
      <alignment horizontal="center" vertical="center" wrapText="1"/>
    </xf>
    <xf numFmtId="168" fontId="4" fillId="3" borderId="0" xfId="0" applyNumberFormat="1" applyFont="1" applyFill="1"/>
    <xf numFmtId="49" fontId="13" fillId="0" borderId="1" xfId="0" applyNumberFormat="1" applyFont="1" applyFill="1" applyBorder="1" applyAlignment="1">
      <alignment horizontal="center" vertical="center" wrapText="1" shrinkToFit="1"/>
    </xf>
    <xf numFmtId="0" fontId="22" fillId="3" borderId="1" xfId="0" applyFont="1" applyFill="1" applyBorder="1" applyAlignment="1">
      <alignment vertical="top" wrapText="1"/>
    </xf>
    <xf numFmtId="49" fontId="22" fillId="3" borderId="1" xfId="0" applyNumberFormat="1" applyFont="1" applyFill="1" applyBorder="1" applyAlignment="1">
      <alignment horizontal="center" vertical="center" wrapText="1" shrinkToFit="1"/>
    </xf>
    <xf numFmtId="168" fontId="22" fillId="3" borderId="1" xfId="0" applyNumberFormat="1" applyFont="1" applyFill="1" applyBorder="1" applyAlignment="1">
      <alignment horizontal="center" vertical="center" wrapText="1"/>
    </xf>
    <xf numFmtId="0" fontId="13" fillId="3" borderId="1" xfId="0" applyFont="1" applyFill="1" applyBorder="1"/>
    <xf numFmtId="0" fontId="11" fillId="10" borderId="1" xfId="0" applyFont="1" applyFill="1" applyBorder="1" applyAlignment="1">
      <alignment vertical="top" wrapText="1"/>
    </xf>
    <xf numFmtId="49" fontId="13" fillId="3" borderId="1" xfId="0" applyNumberFormat="1" applyFont="1" applyFill="1" applyBorder="1" applyAlignment="1">
      <alignment vertical="top" wrapText="1"/>
    </xf>
    <xf numFmtId="49" fontId="13" fillId="3"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0" fontId="32" fillId="3" borderId="0" xfId="0" applyFont="1" applyFill="1"/>
    <xf numFmtId="0" fontId="10" fillId="3" borderId="0" xfId="0" applyFont="1" applyFill="1"/>
    <xf numFmtId="168" fontId="13" fillId="4"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shrinkToFit="1"/>
    </xf>
    <xf numFmtId="168" fontId="11" fillId="3"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shrinkToFit="1"/>
    </xf>
    <xf numFmtId="168" fontId="22" fillId="0" borderId="1" xfId="0" applyNumberFormat="1" applyFont="1" applyFill="1" applyBorder="1" applyAlignment="1">
      <alignment horizontal="center" vertical="center" wrapText="1"/>
    </xf>
    <xf numFmtId="0" fontId="34" fillId="3" borderId="0" xfId="0" applyFont="1" applyFill="1"/>
    <xf numFmtId="0" fontId="10" fillId="9" borderId="0" xfId="0" applyFont="1" applyFill="1"/>
    <xf numFmtId="0" fontId="31" fillId="10" borderId="0" xfId="0" applyFont="1" applyFill="1"/>
    <xf numFmtId="49" fontId="18" fillId="3"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top" wrapText="1"/>
    </xf>
    <xf numFmtId="49" fontId="21" fillId="0" borderId="1" xfId="0" applyNumberFormat="1" applyFont="1" applyFill="1" applyBorder="1" applyAlignment="1">
      <alignment horizontal="center" vertical="center" wrapText="1" shrinkToFit="1"/>
    </xf>
    <xf numFmtId="49" fontId="18" fillId="4" borderId="1" xfId="0" applyNumberFormat="1" applyFont="1" applyFill="1" applyBorder="1" applyAlignment="1">
      <alignment horizontal="center" vertical="center" wrapText="1" shrinkToFit="1"/>
    </xf>
    <xf numFmtId="168" fontId="18"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shrinkToFit="1"/>
    </xf>
    <xf numFmtId="167" fontId="13" fillId="3" borderId="1" xfId="0" applyNumberFormat="1" applyFont="1" applyFill="1" applyBorder="1" applyAlignment="1">
      <alignment horizontal="center" vertical="center" wrapText="1" shrinkToFit="1"/>
    </xf>
    <xf numFmtId="168" fontId="11" fillId="10" borderId="1" xfId="0" applyNumberFormat="1" applyFont="1" applyFill="1" applyBorder="1" applyAlignment="1">
      <alignment horizontal="center" vertical="center"/>
    </xf>
    <xf numFmtId="0" fontId="4" fillId="3" borderId="0" xfId="0" applyFont="1" applyFill="1" applyAlignment="1">
      <alignment vertical="justify"/>
    </xf>
    <xf numFmtId="49" fontId="4" fillId="3" borderId="0" xfId="0" applyNumberFormat="1" applyFont="1" applyFill="1"/>
    <xf numFmtId="49" fontId="37" fillId="3" borderId="0" xfId="0" applyNumberFormat="1" applyFont="1" applyFill="1"/>
    <xf numFmtId="49" fontId="37" fillId="0" borderId="0" xfId="0" applyNumberFormat="1" applyFont="1" applyFill="1"/>
    <xf numFmtId="49" fontId="4" fillId="0" borderId="0" xfId="0" applyNumberFormat="1" applyFont="1" applyFill="1"/>
    <xf numFmtId="0" fontId="37" fillId="0" borderId="0" xfId="0" applyFont="1" applyFill="1" applyAlignment="1">
      <alignment horizontal="left"/>
    </xf>
    <xf numFmtId="0" fontId="4" fillId="0" borderId="0" xfId="0" applyFont="1" applyFill="1" applyAlignment="1">
      <alignment horizontal="center"/>
    </xf>
    <xf numFmtId="0" fontId="37" fillId="2" borderId="0" xfId="0" applyFont="1" applyFill="1"/>
    <xf numFmtId="0" fontId="22" fillId="2" borderId="0" xfId="0" applyFont="1" applyFill="1"/>
    <xf numFmtId="168" fontId="38" fillId="0" borderId="0" xfId="0" applyNumberFormat="1" applyFont="1" applyFill="1"/>
    <xf numFmtId="0" fontId="21" fillId="3" borderId="0" xfId="0" applyFont="1" applyFill="1"/>
    <xf numFmtId="168" fontId="8" fillId="0" borderId="1" xfId="0" applyNumberFormat="1" applyFont="1" applyFill="1" applyBorder="1" applyAlignment="1">
      <alignment horizontal="center" vertical="center"/>
    </xf>
    <xf numFmtId="168" fontId="8" fillId="9" borderId="1" xfId="0" applyNumberFormat="1" applyFont="1" applyFill="1" applyBorder="1" applyAlignment="1">
      <alignment horizontal="center" vertical="center" wrapText="1"/>
    </xf>
    <xf numFmtId="168" fontId="8" fillId="10"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wrapText="1" shrinkToFit="1"/>
    </xf>
    <xf numFmtId="168" fontId="6" fillId="10"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xf>
    <xf numFmtId="168" fontId="6" fillId="4" borderId="0" xfId="0" applyNumberFormat="1" applyFont="1" applyFill="1" applyBorder="1" applyAlignment="1">
      <alignment horizontal="center" vertical="top"/>
    </xf>
    <xf numFmtId="49" fontId="8" fillId="10" borderId="1" xfId="0" applyNumberFormat="1" applyFont="1" applyFill="1" applyBorder="1" applyAlignment="1">
      <alignment horizontal="center" vertical="center" wrapText="1" shrinkToFit="1"/>
    </xf>
    <xf numFmtId="49" fontId="8" fillId="10" borderId="1" xfId="0" applyNumberFormat="1" applyFont="1" applyFill="1" applyBorder="1" applyAlignment="1">
      <alignment horizontal="center" vertical="center" wrapText="1"/>
    </xf>
    <xf numFmtId="167" fontId="21" fillId="3" borderId="1" xfId="0" applyNumberFormat="1" applyFont="1" applyFill="1" applyBorder="1" applyAlignment="1">
      <alignment horizontal="center" vertical="center" wrapText="1" shrinkToFit="1"/>
    </xf>
    <xf numFmtId="167" fontId="6" fillId="3" borderId="1" xfId="0" applyNumberFormat="1" applyFont="1" applyFill="1" applyBorder="1" applyAlignment="1">
      <alignment horizontal="center" vertical="center" wrapText="1" shrinkToFit="1"/>
    </xf>
    <xf numFmtId="168" fontId="23" fillId="3" borderId="0" xfId="0" applyNumberFormat="1" applyFont="1" applyFill="1" applyBorder="1" applyAlignment="1">
      <alignment horizontal="center" vertical="center" wrapText="1"/>
    </xf>
    <xf numFmtId="168" fontId="21" fillId="0" borderId="1" xfId="0" applyNumberFormat="1" applyFont="1" applyFill="1" applyBorder="1" applyAlignment="1">
      <alignment horizontal="center" vertical="center"/>
    </xf>
    <xf numFmtId="49" fontId="23" fillId="10" borderId="1" xfId="0" applyNumberFormat="1" applyFont="1" applyFill="1" applyBorder="1" applyAlignment="1">
      <alignment horizontal="center" vertical="center" wrapText="1"/>
    </xf>
    <xf numFmtId="49" fontId="23" fillId="10" borderId="1" xfId="0" applyNumberFormat="1" applyFont="1" applyFill="1" applyBorder="1" applyAlignment="1">
      <alignment horizontal="center" vertical="center" wrapText="1" shrinkToFit="1"/>
    </xf>
    <xf numFmtId="168" fontId="23" fillId="10" borderId="1" xfId="0" applyNumberFormat="1" applyFont="1" applyFill="1" applyBorder="1" applyAlignment="1">
      <alignment horizontal="center" vertical="center" wrapText="1"/>
    </xf>
    <xf numFmtId="49" fontId="21" fillId="10" borderId="1" xfId="0" applyNumberFormat="1" applyFont="1" applyFill="1" applyBorder="1" applyAlignment="1">
      <alignment horizontal="center" vertical="center" wrapText="1" shrinkToFit="1"/>
    </xf>
    <xf numFmtId="168" fontId="21" fillId="10" borderId="1"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8"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shrinkToFit="1"/>
    </xf>
    <xf numFmtId="168" fontId="8" fillId="10" borderId="1" xfId="0" applyNumberFormat="1" applyFont="1" applyFill="1" applyBorder="1" applyAlignment="1">
      <alignment horizontal="center" vertical="top"/>
    </xf>
    <xf numFmtId="49" fontId="8" fillId="3" borderId="1" xfId="0" applyNumberFormat="1" applyFont="1" applyFill="1" applyBorder="1"/>
    <xf numFmtId="49" fontId="6" fillId="12" borderId="1" xfId="0" applyNumberFormat="1" applyFont="1" applyFill="1" applyBorder="1" applyAlignment="1">
      <alignment horizontal="center" vertical="center" wrapText="1"/>
    </xf>
    <xf numFmtId="49" fontId="6" fillId="12" borderId="1" xfId="0" applyNumberFormat="1" applyFont="1" applyFill="1" applyBorder="1" applyAlignment="1">
      <alignment horizontal="center" vertical="center" wrapText="1" shrinkToFit="1"/>
    </xf>
    <xf numFmtId="168" fontId="6" fillId="12" borderId="1" xfId="0" applyNumberFormat="1" applyFont="1" applyFill="1" applyBorder="1" applyAlignment="1">
      <alignment horizontal="center" vertical="center" wrapText="1"/>
    </xf>
    <xf numFmtId="0" fontId="4" fillId="3" borderId="1" xfId="0" applyFont="1" applyFill="1" applyBorder="1"/>
    <xf numFmtId="168" fontId="6" fillId="4" borderId="1" xfId="0" applyNumberFormat="1" applyFont="1" applyFill="1" applyBorder="1" applyAlignment="1">
      <alignment horizontal="center" vertical="center"/>
    </xf>
    <xf numFmtId="0" fontId="0" fillId="0" borderId="0" xfId="2" applyFont="1" applyFill="1"/>
    <xf numFmtId="168" fontId="40" fillId="0" borderId="0" xfId="0" applyNumberFormat="1" applyFont="1" applyFill="1" applyAlignment="1">
      <alignment horizontal="center" vertical="center"/>
    </xf>
    <xf numFmtId="0" fontId="8" fillId="6" borderId="8" xfId="0" applyFont="1" applyFill="1" applyBorder="1" applyAlignment="1">
      <alignment horizontal="center" vertical="top" wrapText="1"/>
    </xf>
    <xf numFmtId="49" fontId="23" fillId="5" borderId="1" xfId="0" applyNumberFormat="1" applyFont="1" applyFill="1" applyBorder="1" applyAlignment="1">
      <alignment horizontal="center" vertical="center" wrapText="1"/>
    </xf>
    <xf numFmtId="49" fontId="23" fillId="5" borderId="1" xfId="0" applyNumberFormat="1" applyFont="1" applyFill="1" applyBorder="1" applyAlignment="1">
      <alignment horizontal="center" vertical="center" wrapText="1" shrinkToFit="1"/>
    </xf>
    <xf numFmtId="168" fontId="23" fillId="5" borderId="1" xfId="0" applyNumberFormat="1" applyFont="1" applyFill="1" applyBorder="1" applyAlignment="1">
      <alignment horizontal="center" vertical="center"/>
    </xf>
    <xf numFmtId="0" fontId="1" fillId="0" borderId="0" xfId="2" applyFont="1" applyFill="1" applyAlignment="1">
      <alignment horizontal="right"/>
    </xf>
    <xf numFmtId="0" fontId="3" fillId="0" borderId="0" xfId="2" applyFont="1" applyFill="1" applyBorder="1" applyAlignment="1">
      <alignment horizontal="center" vertical="justify" wrapText="1"/>
    </xf>
    <xf numFmtId="0" fontId="11" fillId="0" borderId="1" xfId="2" applyFont="1" applyFill="1" applyBorder="1" applyAlignment="1">
      <alignment horizontal="center" vertical="center" wrapText="1"/>
    </xf>
    <xf numFmtId="0" fontId="13" fillId="0" borderId="0" xfId="0" applyFont="1" applyAlignment="1">
      <alignment horizontal="right"/>
    </xf>
    <xf numFmtId="0" fontId="13" fillId="0" borderId="2" xfId="0" applyFont="1" applyFill="1" applyBorder="1" applyAlignment="1">
      <alignment horizontal="center" vertical="top" wrapText="1"/>
    </xf>
    <xf numFmtId="168" fontId="6" fillId="3" borderId="2" xfId="0" applyNumberFormat="1" applyFont="1" applyFill="1" applyBorder="1" applyAlignment="1">
      <alignment horizontal="center" vertical="center" wrapText="1"/>
    </xf>
    <xf numFmtId="168" fontId="12" fillId="0" borderId="1" xfId="0" applyNumberFormat="1" applyFont="1" applyFill="1" applyBorder="1" applyAlignment="1">
      <alignment horizontal="center" vertical="center"/>
    </xf>
    <xf numFmtId="49" fontId="13" fillId="10" borderId="5" xfId="0" applyNumberFormat="1" applyFont="1" applyFill="1" applyBorder="1" applyAlignment="1">
      <alignment horizontal="center" vertical="center" wrapText="1" shrinkToFit="1"/>
    </xf>
    <xf numFmtId="49" fontId="23" fillId="0" borderId="5"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168" fontId="23"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7" fillId="0" borderId="0" xfId="0" applyFont="1" applyFill="1" applyAlignment="1">
      <alignment horizontal="center"/>
    </xf>
    <xf numFmtId="168" fontId="17" fillId="0" borderId="0" xfId="0" applyNumberFormat="1" applyFont="1" applyFill="1"/>
    <xf numFmtId="0" fontId="5" fillId="0" borderId="0" xfId="0" applyFont="1" applyFill="1" applyAlignment="1">
      <alignment horizontal="center" vertical="center" wrapText="1"/>
    </xf>
    <xf numFmtId="168" fontId="5" fillId="0" borderId="0" xfId="0" applyNumberFormat="1" applyFont="1" applyFill="1" applyAlignment="1">
      <alignment horizontal="center" vertical="center" wrapText="1"/>
    </xf>
    <xf numFmtId="49" fontId="17" fillId="0" borderId="0" xfId="0" applyNumberFormat="1" applyFont="1" applyFill="1" applyBorder="1" applyAlignment="1">
      <alignment horizontal="center"/>
    </xf>
    <xf numFmtId="168" fontId="6" fillId="0" borderId="0" xfId="0" applyNumberFormat="1" applyFont="1" applyFill="1" applyAlignment="1">
      <alignment horizontal="right"/>
    </xf>
    <xf numFmtId="3" fontId="8" fillId="0" borderId="1" xfId="0" applyNumberFormat="1" applyFont="1" applyFill="1" applyBorder="1" applyAlignment="1">
      <alignment horizontal="center" vertical="center" wrapText="1"/>
    </xf>
    <xf numFmtId="168" fontId="6" fillId="0" borderId="4"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top"/>
    </xf>
    <xf numFmtId="0" fontId="6" fillId="0" borderId="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top" wrapText="1"/>
    </xf>
    <xf numFmtId="168" fontId="6" fillId="0" borderId="0" xfId="0" applyNumberFormat="1" applyFont="1" applyFill="1"/>
    <xf numFmtId="0" fontId="17" fillId="0" borderId="0" xfId="0" applyFont="1" applyFill="1" applyAlignment="1">
      <alignment horizontal="left"/>
    </xf>
    <xf numFmtId="0" fontId="25" fillId="0" borderId="0" xfId="0" applyFont="1" applyFill="1" applyAlignment="1">
      <alignment horizontal="left"/>
    </xf>
    <xf numFmtId="168" fontId="25" fillId="0" borderId="0" xfId="0" applyNumberFormat="1" applyFont="1" applyFill="1"/>
    <xf numFmtId="168" fontId="6" fillId="12"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wrapText="1" shrinkToFit="1"/>
    </xf>
    <xf numFmtId="168" fontId="13" fillId="7"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top" wrapText="1"/>
    </xf>
    <xf numFmtId="168" fontId="8" fillId="5" borderId="1" xfId="0" applyNumberFormat="1" applyFont="1" applyFill="1" applyBorder="1" applyAlignment="1">
      <alignment horizontal="center" vertical="top"/>
    </xf>
    <xf numFmtId="49" fontId="8" fillId="8" borderId="1" xfId="0" applyNumberFormat="1" applyFont="1" applyFill="1" applyBorder="1" applyAlignment="1">
      <alignment horizontal="center" vertical="top" wrapText="1"/>
    </xf>
    <xf numFmtId="168" fontId="13" fillId="0" borderId="1" xfId="0" applyNumberFormat="1" applyFont="1" applyFill="1" applyBorder="1" applyAlignment="1">
      <alignment horizontal="center" vertical="center" wrapText="1"/>
    </xf>
    <xf numFmtId="167" fontId="13" fillId="0" borderId="1" xfId="0" applyNumberFormat="1" applyFont="1" applyFill="1" applyBorder="1" applyAlignment="1">
      <alignment horizontal="center" vertical="center" wrapText="1" shrinkToFit="1"/>
    </xf>
    <xf numFmtId="0" fontId="13" fillId="0" borderId="1" xfId="0" applyFont="1" applyBorder="1" applyAlignment="1">
      <alignment horizontal="left" vertical="center" wrapText="1"/>
    </xf>
    <xf numFmtId="0" fontId="23" fillId="13" borderId="1" xfId="0" applyFont="1" applyFill="1" applyBorder="1" applyAlignment="1">
      <alignment horizontal="center" vertical="center" wrapText="1"/>
    </xf>
    <xf numFmtId="49" fontId="23" fillId="13" borderId="1" xfId="0" applyNumberFormat="1" applyFont="1" applyFill="1" applyBorder="1" applyAlignment="1">
      <alignment horizontal="center" vertical="center" wrapText="1"/>
    </xf>
    <xf numFmtId="168" fontId="23" fillId="13"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0" xfId="0" applyFont="1" applyFill="1" applyAlignment="1">
      <alignment horizontal="right"/>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2" fillId="0" borderId="0" xfId="0" applyFont="1" applyFill="1" applyBorder="1" applyAlignment="1"/>
    <xf numFmtId="0" fontId="13" fillId="2" borderId="0" xfId="0" applyFont="1" applyFill="1" applyBorder="1"/>
    <xf numFmtId="0" fontId="0" fillId="0" borderId="0" xfId="0" applyFont="1"/>
    <xf numFmtId="0" fontId="13" fillId="2" borderId="0" xfId="0" applyFont="1" applyFill="1" applyBorder="1" applyAlignment="1">
      <alignment vertical="top"/>
    </xf>
    <xf numFmtId="0" fontId="30" fillId="2" borderId="0" xfId="0" applyFont="1" applyFill="1" applyBorder="1"/>
    <xf numFmtId="0" fontId="0" fillId="0" borderId="0" xfId="0" applyFont="1" applyFill="1"/>
    <xf numFmtId="0" fontId="4" fillId="0" borderId="0" xfId="0" applyFont="1" applyFill="1" applyAlignment="1">
      <alignment vertical="center" wrapText="1"/>
    </xf>
    <xf numFmtId="0" fontId="0" fillId="0" borderId="0" xfId="0" applyFont="1" applyFill="1" applyAlignment="1">
      <alignment horizontal="center" vertical="center" wrapText="1"/>
    </xf>
    <xf numFmtId="0" fontId="12" fillId="0" borderId="0" xfId="0" applyFont="1" applyFill="1" applyAlignment="1">
      <alignment horizontal="right"/>
    </xf>
    <xf numFmtId="0" fontId="28" fillId="0"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0" xfId="0" applyFont="1" applyAlignment="1">
      <alignment horizontal="center"/>
    </xf>
    <xf numFmtId="4" fontId="13" fillId="0" borderId="2"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8" fillId="6" borderId="1" xfId="0" applyFont="1" applyFill="1" applyBorder="1" applyAlignment="1">
      <alignment vertical="center" wrapText="1"/>
    </xf>
    <xf numFmtId="49" fontId="18" fillId="6" borderId="1" xfId="0" applyNumberFormat="1" applyFont="1" applyFill="1" applyBorder="1" applyAlignment="1">
      <alignment horizontal="center" vertical="center" wrapText="1" shrinkToFit="1"/>
    </xf>
    <xf numFmtId="4" fontId="18" fillId="15" borderId="2" xfId="0" applyNumberFormat="1" applyFont="1" applyFill="1" applyBorder="1" applyAlignment="1">
      <alignment horizontal="center" vertical="center" wrapText="1"/>
    </xf>
    <xf numFmtId="4" fontId="18" fillId="15" borderId="1" xfId="0" applyNumberFormat="1" applyFont="1" applyFill="1" applyBorder="1" applyAlignment="1">
      <alignment horizontal="center" vertical="center" wrapText="1"/>
    </xf>
    <xf numFmtId="0" fontId="46" fillId="0" borderId="0" xfId="0" applyFont="1" applyFill="1"/>
    <xf numFmtId="0" fontId="13" fillId="16" borderId="1" xfId="0" applyFont="1" applyFill="1" applyBorder="1" applyAlignment="1">
      <alignment vertical="center" wrapText="1"/>
    </xf>
    <xf numFmtId="49" fontId="13" fillId="16" borderId="1" xfId="0" applyNumberFormat="1" applyFont="1" applyFill="1" applyBorder="1" applyAlignment="1">
      <alignment horizontal="center" vertical="center" wrapText="1" shrinkToFit="1"/>
    </xf>
    <xf numFmtId="170" fontId="13" fillId="16" borderId="2" xfId="0" applyNumberFormat="1" applyFont="1" applyFill="1" applyBorder="1" applyAlignment="1">
      <alignment horizontal="center" vertical="center" wrapText="1"/>
    </xf>
    <xf numFmtId="170" fontId="13" fillId="17" borderId="1" xfId="0" applyNumberFormat="1" applyFont="1" applyFill="1" applyBorder="1" applyAlignment="1">
      <alignment horizontal="center" vertical="center" wrapText="1"/>
    </xf>
    <xf numFmtId="0" fontId="0" fillId="4" borderId="0" xfId="0" applyFont="1" applyFill="1"/>
    <xf numFmtId="0" fontId="23" fillId="5" borderId="1" xfId="0" applyFont="1" applyFill="1" applyBorder="1" applyAlignment="1">
      <alignment vertical="center" wrapText="1"/>
    </xf>
    <xf numFmtId="49" fontId="6" fillId="5" borderId="1" xfId="0" applyNumberFormat="1" applyFont="1" applyFill="1" applyBorder="1" applyAlignment="1">
      <alignment horizontal="center" vertical="center" wrapText="1" shrinkToFit="1"/>
    </xf>
    <xf numFmtId="170" fontId="6" fillId="5" borderId="2" xfId="0" applyNumberFormat="1" applyFont="1" applyFill="1" applyBorder="1" applyAlignment="1">
      <alignment horizontal="center" vertical="center" wrapText="1"/>
    </xf>
    <xf numFmtId="170" fontId="17" fillId="5" borderId="1" xfId="0" applyNumberFormat="1" applyFont="1" applyFill="1" applyBorder="1" applyAlignment="1">
      <alignment horizontal="center" vertical="center" wrapText="1"/>
    </xf>
    <xf numFmtId="0" fontId="17" fillId="0" borderId="0" xfId="0" applyFont="1" applyFill="1"/>
    <xf numFmtId="0" fontId="17" fillId="0" borderId="0" xfId="0" applyFont="1"/>
    <xf numFmtId="170" fontId="6" fillId="0" borderId="2" xfId="0" applyNumberFormat="1" applyFont="1" applyFill="1" applyBorder="1" applyAlignment="1">
      <alignment horizontal="center" vertical="center" wrapText="1"/>
    </xf>
    <xf numFmtId="170" fontId="6" fillId="0" borderId="1" xfId="0" applyNumberFormat="1" applyFont="1" applyFill="1" applyBorder="1" applyAlignment="1">
      <alignment horizontal="center" vertical="center" wrapText="1"/>
    </xf>
    <xf numFmtId="0" fontId="24" fillId="0" borderId="0" xfId="0" applyFont="1" applyFill="1"/>
    <xf numFmtId="168" fontId="8" fillId="0" borderId="2" xfId="0" applyNumberFormat="1" applyFont="1" applyFill="1" applyBorder="1" applyAlignment="1">
      <alignment horizontal="center" vertical="center" wrapText="1"/>
    </xf>
    <xf numFmtId="0" fontId="16" fillId="0" borderId="0" xfId="0" applyFont="1" applyFill="1" applyAlignment="1">
      <alignment vertical="center"/>
    </xf>
    <xf numFmtId="0" fontId="16" fillId="18" borderId="0" xfId="0" applyFont="1" applyFill="1" applyAlignment="1">
      <alignment vertical="center"/>
    </xf>
    <xf numFmtId="170" fontId="8" fillId="5" borderId="2" xfId="0" applyNumberFormat="1" applyFont="1" applyFill="1" applyBorder="1" applyAlignment="1">
      <alignment horizontal="center" vertical="center" wrapText="1"/>
    </xf>
    <xf numFmtId="170" fontId="6" fillId="5" borderId="1" xfId="0" applyNumberFormat="1" applyFont="1" applyFill="1" applyBorder="1" applyAlignment="1">
      <alignment horizontal="center" vertical="center" wrapText="1"/>
    </xf>
    <xf numFmtId="0" fontId="16" fillId="18" borderId="0" xfId="0" applyFont="1" applyFill="1"/>
    <xf numFmtId="170" fontId="8" fillId="0" borderId="2" xfId="0" applyNumberFormat="1" applyFont="1" applyFill="1" applyBorder="1" applyAlignment="1">
      <alignment horizontal="center" vertical="center" wrapText="1"/>
    </xf>
    <xf numFmtId="170" fontId="16" fillId="0" borderId="0" xfId="0" applyNumberFormat="1" applyFont="1" applyFill="1"/>
    <xf numFmtId="168" fontId="6" fillId="0" borderId="2" xfId="0" applyNumberFormat="1" applyFont="1" applyFill="1" applyBorder="1" applyAlignment="1">
      <alignment horizontal="center" vertical="center" wrapText="1"/>
    </xf>
    <xf numFmtId="168" fontId="11" fillId="0" borderId="2" xfId="0" applyNumberFormat="1" applyFont="1" applyFill="1" applyBorder="1" applyAlignment="1">
      <alignment horizontal="center" vertical="center" wrapText="1"/>
    </xf>
    <xf numFmtId="168" fontId="13" fillId="0" borderId="2" xfId="0" applyNumberFormat="1" applyFont="1" applyFill="1" applyBorder="1" applyAlignment="1">
      <alignment horizontal="center" vertical="center" wrapText="1"/>
    </xf>
    <xf numFmtId="2" fontId="13" fillId="0" borderId="0" xfId="0" applyNumberFormat="1" applyFont="1"/>
    <xf numFmtId="171" fontId="0" fillId="0" borderId="0" xfId="0" applyNumberFormat="1" applyFont="1" applyFill="1"/>
    <xf numFmtId="0" fontId="4" fillId="0" borderId="0" xfId="0" applyFont="1" applyFill="1" applyAlignment="1">
      <alignment vertical="justify"/>
    </xf>
    <xf numFmtId="49" fontId="0" fillId="0" borderId="0" xfId="0" applyNumberFormat="1" applyFont="1" applyFill="1"/>
    <xf numFmtId="2" fontId="0" fillId="0" borderId="0" xfId="0" applyNumberFormat="1" applyFont="1" applyFill="1"/>
    <xf numFmtId="166" fontId="0" fillId="0" borderId="0" xfId="0" applyNumberFormat="1" applyFont="1" applyFill="1"/>
    <xf numFmtId="49" fontId="22" fillId="14" borderId="1" xfId="0" applyNumberFormat="1" applyFont="1" applyFill="1" applyBorder="1" applyAlignment="1">
      <alignment horizontal="center" vertical="center" wrapText="1" shrinkToFit="1"/>
    </xf>
    <xf numFmtId="168" fontId="22" fillId="14" borderId="1" xfId="0" applyNumberFormat="1" applyFont="1" applyFill="1" applyBorder="1" applyAlignment="1">
      <alignment horizontal="center" vertical="center" wrapText="1"/>
    </xf>
    <xf numFmtId="0" fontId="11" fillId="10"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49" fontId="13" fillId="3"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22" fillId="3" borderId="1" xfId="0" applyFont="1" applyFill="1" applyBorder="1" applyAlignment="1">
      <alignment horizontal="justify" vertical="center" wrapText="1"/>
    </xf>
    <xf numFmtId="0" fontId="33" fillId="3" borderId="1" xfId="0" applyFont="1" applyFill="1" applyBorder="1" applyAlignment="1">
      <alignment horizontal="justify" vertical="center" wrapText="1"/>
    </xf>
    <xf numFmtId="0" fontId="11" fillId="9"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2" fillId="14"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33" fillId="7" borderId="1" xfId="0" applyFont="1" applyFill="1" applyBorder="1" applyAlignment="1">
      <alignment horizontal="justify" vertical="center" wrapText="1"/>
    </xf>
    <xf numFmtId="0" fontId="23" fillId="3" borderId="1" xfId="0" applyFont="1" applyFill="1" applyBorder="1" applyAlignment="1">
      <alignment horizontal="justify" vertical="center" wrapText="1"/>
    </xf>
    <xf numFmtId="0" fontId="18" fillId="4" borderId="1" xfId="0" applyFont="1" applyFill="1" applyBorder="1" applyAlignment="1">
      <alignment horizontal="justify" vertical="center" wrapText="1"/>
    </xf>
    <xf numFmtId="0" fontId="33" fillId="4"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8" fillId="0" borderId="1" xfId="0" applyNumberFormat="1" applyFont="1" applyFill="1" applyBorder="1" applyAlignment="1">
      <alignment horizontal="justify" vertical="center" wrapText="1"/>
    </xf>
    <xf numFmtId="0" fontId="6" fillId="3" borderId="1" xfId="0" applyNumberFormat="1" applyFont="1" applyFill="1" applyBorder="1" applyAlignment="1">
      <alignment horizontal="justify" vertical="center" wrapText="1"/>
    </xf>
    <xf numFmtId="0" fontId="33"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35" fillId="3" borderId="1" xfId="0" applyFont="1" applyFill="1" applyBorder="1" applyAlignment="1">
      <alignment horizontal="justify" vertical="center" wrapText="1"/>
    </xf>
    <xf numFmtId="0" fontId="36" fillId="3" borderId="1" xfId="0" applyFont="1" applyFill="1" applyBorder="1" applyAlignment="1">
      <alignment horizontal="justify" vertical="center" wrapText="1"/>
    </xf>
    <xf numFmtId="0" fontId="4" fillId="3" borderId="1" xfId="0" applyFont="1" applyFill="1" applyBorder="1" applyAlignment="1">
      <alignment horizontal="justify" vertical="center"/>
    </xf>
    <xf numFmtId="0" fontId="21" fillId="3" borderId="1" xfId="0" applyFont="1" applyFill="1" applyBorder="1" applyAlignment="1">
      <alignment horizontal="justify" vertical="center" wrapText="1"/>
    </xf>
    <xf numFmtId="49" fontId="11" fillId="10" borderId="0" xfId="0" applyNumberFormat="1" applyFont="1" applyFill="1" applyAlignment="1">
      <alignment horizontal="justify" vertical="center" shrinkToFit="1"/>
    </xf>
    <xf numFmtId="0" fontId="6" fillId="0" borderId="1" xfId="0" applyFont="1" applyBorder="1" applyAlignment="1">
      <alignment horizontal="justify" vertical="center"/>
    </xf>
    <xf numFmtId="168" fontId="11" fillId="0" borderId="1" xfId="0" applyNumberFormat="1" applyFont="1" applyFill="1" applyBorder="1" applyAlignment="1">
      <alignment horizontal="center" vertical="center" wrapText="1" shrinkToFit="1"/>
    </xf>
    <xf numFmtId="168" fontId="13" fillId="3" borderId="1" xfId="0" applyNumberFormat="1" applyFont="1" applyFill="1" applyBorder="1" applyAlignment="1">
      <alignment horizontal="center" vertical="center" wrapText="1" shrinkToFit="1"/>
    </xf>
    <xf numFmtId="168" fontId="13" fillId="0" borderId="1" xfId="0" applyNumberFormat="1" applyFont="1" applyFill="1" applyBorder="1" applyAlignment="1">
      <alignment horizontal="center" vertical="center" wrapText="1" shrinkToFit="1"/>
    </xf>
    <xf numFmtId="167" fontId="13" fillId="0" borderId="1" xfId="0" applyNumberFormat="1" applyFont="1" applyFill="1" applyBorder="1" applyAlignment="1">
      <alignment horizontal="center" vertical="center" wrapText="1"/>
    </xf>
    <xf numFmtId="0" fontId="13" fillId="3" borderId="1" xfId="0" applyNumberFormat="1" applyFont="1" applyFill="1" applyBorder="1" applyAlignment="1">
      <alignment horizontal="justify" vertical="center" wrapText="1"/>
    </xf>
    <xf numFmtId="0" fontId="13" fillId="0" borderId="1" xfId="0" applyFont="1" applyBorder="1" applyAlignment="1">
      <alignment horizontal="justify" vertical="center"/>
    </xf>
    <xf numFmtId="168" fontId="13" fillId="10" borderId="5" xfId="0" applyNumberFormat="1" applyFont="1" applyFill="1" applyBorder="1" applyAlignment="1">
      <alignment horizontal="center" vertical="center" wrapText="1"/>
    </xf>
    <xf numFmtId="168" fontId="13" fillId="0" borderId="0" xfId="0" applyNumberFormat="1" applyFont="1" applyFill="1"/>
    <xf numFmtId="168" fontId="13" fillId="3" borderId="0" xfId="0" applyNumberFormat="1" applyFont="1" applyFill="1"/>
    <xf numFmtId="168" fontId="10" fillId="3" borderId="0" xfId="0" applyNumberFormat="1" applyFont="1" applyFill="1"/>
    <xf numFmtId="0" fontId="4" fillId="3" borderId="0" xfId="0" applyFont="1" applyFill="1" applyAlignment="1">
      <alignment horizontal="left"/>
    </xf>
    <xf numFmtId="168" fontId="4" fillId="3" borderId="0" xfId="0" applyNumberFormat="1" applyFont="1" applyFill="1" applyAlignment="1">
      <alignment horizontal="center"/>
    </xf>
    <xf numFmtId="168" fontId="32" fillId="3" borderId="0" xfId="0" applyNumberFormat="1" applyFont="1" applyFill="1"/>
    <xf numFmtId="0" fontId="13" fillId="0" borderId="0" xfId="0" applyFont="1" applyFill="1" applyAlignment="1">
      <alignment horizontal="left" vertical="justify"/>
    </xf>
    <xf numFmtId="49" fontId="13" fillId="0" borderId="3" xfId="0" applyNumberFormat="1" applyFont="1" applyFill="1" applyBorder="1" applyAlignment="1">
      <alignment horizontal="center" vertical="center"/>
    </xf>
    <xf numFmtId="166" fontId="13" fillId="0" borderId="0" xfId="0" applyNumberFormat="1" applyFont="1" applyFill="1" applyAlignment="1">
      <alignment horizontal="right"/>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168" fontId="18" fillId="0" borderId="1" xfId="3" applyNumberFormat="1" applyFont="1" applyFill="1" applyBorder="1" applyAlignment="1">
      <alignment horizontal="center" vertical="center" wrapText="1"/>
    </xf>
    <xf numFmtId="2" fontId="13" fillId="0" borderId="0" xfId="0" applyNumberFormat="1" applyFont="1" applyFill="1"/>
    <xf numFmtId="0" fontId="17" fillId="3" borderId="0" xfId="0" applyFont="1" applyFill="1" applyAlignment="1">
      <alignment horizontal="justify" vertical="center"/>
    </xf>
    <xf numFmtId="0" fontId="6" fillId="10" borderId="1" xfId="0" applyFont="1" applyFill="1" applyBorder="1" applyAlignment="1">
      <alignment horizontal="justify" vertical="center" wrapText="1"/>
    </xf>
    <xf numFmtId="49" fontId="6" fillId="3" borderId="1" xfId="0" applyNumberFormat="1" applyFont="1" applyFill="1" applyBorder="1" applyAlignment="1">
      <alignment horizontal="justify" vertical="center" wrapText="1"/>
    </xf>
    <xf numFmtId="0" fontId="8" fillId="10" borderId="1" xfId="0" applyFont="1" applyFill="1" applyBorder="1" applyAlignment="1">
      <alignment horizontal="justify" vertical="center" wrapText="1"/>
    </xf>
    <xf numFmtId="0" fontId="23" fillId="10"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39" fillId="3" borderId="1" xfId="0" applyFont="1" applyFill="1" applyBorder="1" applyAlignment="1">
      <alignment horizontal="justify" vertical="center" wrapText="1"/>
    </xf>
    <xf numFmtId="0" fontId="6" fillId="3" borderId="1" xfId="0" applyFont="1" applyFill="1" applyBorder="1" applyAlignment="1">
      <alignment horizontal="justify" vertical="center"/>
    </xf>
    <xf numFmtId="0" fontId="21" fillId="10" borderId="1" xfId="0" applyFont="1" applyFill="1" applyBorder="1" applyAlignment="1">
      <alignment horizontal="justify" vertical="center" wrapText="1"/>
    </xf>
    <xf numFmtId="0" fontId="35" fillId="0" borderId="1" xfId="0" applyFont="1" applyFill="1" applyBorder="1" applyAlignment="1">
      <alignment horizontal="justify" vertical="center" wrapText="1"/>
    </xf>
    <xf numFmtId="0" fontId="8" fillId="6" borderId="1" xfId="0" applyFont="1" applyFill="1" applyBorder="1" applyAlignment="1">
      <alignment horizontal="justify" vertical="center" wrapText="1"/>
    </xf>
    <xf numFmtId="0" fontId="8" fillId="3" borderId="1" xfId="0" applyFont="1" applyFill="1" applyBorder="1" applyAlignment="1">
      <alignment horizontal="justify" vertical="center"/>
    </xf>
    <xf numFmtId="49" fontId="8" fillId="10" borderId="0" xfId="0" applyNumberFormat="1" applyFont="1" applyFill="1" applyAlignment="1">
      <alignment horizontal="justify" vertical="center" shrinkToFit="1"/>
    </xf>
    <xf numFmtId="0" fontId="35" fillId="7" borderId="1" xfId="0" applyFont="1" applyFill="1" applyBorder="1" applyAlignment="1">
      <alignment horizontal="justify" vertical="center" wrapText="1"/>
    </xf>
    <xf numFmtId="49" fontId="6" fillId="7" borderId="1" xfId="0" applyNumberFormat="1" applyFont="1" applyFill="1" applyBorder="1" applyAlignment="1">
      <alignment horizontal="center" vertical="center" wrapText="1" shrinkToFit="1"/>
    </xf>
    <xf numFmtId="168" fontId="6" fillId="7"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21" fillId="0" borderId="1" xfId="0" applyNumberFormat="1" applyFont="1" applyFill="1" applyBorder="1" applyAlignment="1">
      <alignment horizontal="justify" vertical="center" wrapText="1"/>
    </xf>
    <xf numFmtId="168"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2" borderId="0" xfId="0" applyFont="1" applyFill="1"/>
    <xf numFmtId="0" fontId="23" fillId="2" borderId="0" xfId="0" applyFont="1" applyFill="1"/>
    <xf numFmtId="0" fontId="6" fillId="3" borderId="0" xfId="0" applyFont="1" applyFill="1" applyAlignment="1">
      <alignment horizontal="justify" vertical="center"/>
    </xf>
    <xf numFmtId="0" fontId="8" fillId="9" borderId="1" xfId="0" applyFont="1" applyFill="1" applyBorder="1" applyAlignment="1">
      <alignment horizontal="justify" vertical="center" wrapText="1"/>
    </xf>
    <xf numFmtId="49" fontId="8" fillId="9" borderId="1" xfId="0" applyNumberFormat="1" applyFont="1" applyFill="1" applyBorder="1" applyAlignment="1">
      <alignment horizontal="center" vertical="center" wrapText="1"/>
    </xf>
    <xf numFmtId="0" fontId="6" fillId="4" borderId="0" xfId="0" applyFont="1" applyFill="1"/>
    <xf numFmtId="168" fontId="8" fillId="11" borderId="1" xfId="0" applyNumberFormat="1" applyFont="1" applyFill="1" applyBorder="1" applyAlignment="1">
      <alignment horizontal="center" vertical="center" wrapText="1"/>
    </xf>
    <xf numFmtId="167" fontId="6" fillId="3" borderId="0" xfId="0" applyNumberFormat="1" applyFont="1" applyFill="1"/>
    <xf numFmtId="49" fontId="21" fillId="10" borderId="1" xfId="0" applyNumberFormat="1" applyFont="1" applyFill="1" applyBorder="1" applyAlignment="1">
      <alignment horizontal="center" vertical="center" wrapText="1"/>
    </xf>
    <xf numFmtId="49" fontId="6" fillId="0" borderId="0" xfId="0" applyNumberFormat="1" applyFont="1" applyFill="1"/>
    <xf numFmtId="0" fontId="6" fillId="0" borderId="0" xfId="0" applyFont="1" applyFill="1" applyAlignment="1">
      <alignment horizontal="left"/>
    </xf>
    <xf numFmtId="0" fontId="6" fillId="0" borderId="0" xfId="0" applyFont="1" applyFill="1" applyAlignment="1">
      <alignment horizontal="center"/>
    </xf>
    <xf numFmtId="168" fontId="8" fillId="3" borderId="0" xfId="0" applyNumberFormat="1" applyFont="1" applyFill="1"/>
    <xf numFmtId="169" fontId="6" fillId="3" borderId="0" xfId="0" applyNumberFormat="1" applyFont="1" applyFill="1"/>
    <xf numFmtId="168" fontId="23" fillId="3" borderId="0" xfId="0" applyNumberFormat="1" applyFont="1" applyFill="1"/>
    <xf numFmtId="0" fontId="6" fillId="3" borderId="0" xfId="0" applyFont="1" applyFill="1" applyBorder="1" applyAlignment="1">
      <alignment horizontal="justify" vertical="center"/>
    </xf>
    <xf numFmtId="0" fontId="5" fillId="3" borderId="0" xfId="0" applyFont="1" applyFill="1" applyAlignment="1">
      <alignment horizontal="justify" vertical="center" wrapText="1"/>
    </xf>
    <xf numFmtId="0" fontId="8" fillId="5" borderId="1" xfId="0" applyFont="1" applyFill="1" applyBorder="1" applyAlignment="1">
      <alignment horizontal="justify" vertical="center" wrapText="1"/>
    </xf>
    <xf numFmtId="0" fontId="21" fillId="7"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49" fontId="6" fillId="0" borderId="0" xfId="0" applyNumberFormat="1" applyFont="1" applyFill="1" applyAlignment="1">
      <alignment horizontal="justify" vertical="center"/>
    </xf>
    <xf numFmtId="49" fontId="6" fillId="0" borderId="1" xfId="0" applyNumberFormat="1" applyFont="1" applyFill="1" applyBorder="1" applyAlignment="1">
      <alignment horizontal="justify" vertical="center" wrapText="1"/>
    </xf>
    <xf numFmtId="49" fontId="12" fillId="0" borderId="1" xfId="0" applyNumberFormat="1" applyFont="1" applyBorder="1" applyAlignment="1">
      <alignment horizontal="justify" vertical="center"/>
    </xf>
    <xf numFmtId="0" fontId="23" fillId="13" borderId="1" xfId="0" applyFont="1" applyFill="1" applyBorder="1" applyAlignment="1">
      <alignment horizontal="justify" vertical="center" wrapText="1"/>
    </xf>
    <xf numFmtId="0" fontId="8" fillId="8" borderId="1" xfId="0" applyFont="1" applyFill="1" applyBorder="1" applyAlignment="1">
      <alignment horizontal="justify" vertical="center" wrapText="1"/>
    </xf>
    <xf numFmtId="0" fontId="8" fillId="6" borderId="8"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5" fillId="3" borderId="0" xfId="0" applyFont="1" applyFill="1" applyAlignment="1">
      <alignment horizontal="center" vertical="center" wrapText="1"/>
    </xf>
    <xf numFmtId="0" fontId="11" fillId="0" borderId="1" xfId="0" applyFont="1" applyBorder="1" applyAlignment="1">
      <alignment horizontal="center" vertical="center" wrapText="1"/>
    </xf>
    <xf numFmtId="49" fontId="6" fillId="7" borderId="1" xfId="0" applyNumberFormat="1" applyFont="1" applyFill="1" applyBorder="1" applyAlignment="1">
      <alignment horizontal="center" vertical="center" wrapText="1"/>
    </xf>
    <xf numFmtId="168" fontId="4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68" fontId="11" fillId="0" borderId="5"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3" borderId="0" xfId="0" applyFont="1" applyFill="1" applyAlignment="1">
      <alignment horizontal="right"/>
    </xf>
    <xf numFmtId="0" fontId="8" fillId="3" borderId="1" xfId="0" applyFont="1" applyFill="1" applyBorder="1" applyAlignment="1">
      <alignment horizontal="justify" vertical="center" wrapText="1"/>
    </xf>
    <xf numFmtId="168" fontId="13" fillId="0" borderId="1" xfId="0"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wrapText="1"/>
    </xf>
    <xf numFmtId="0" fontId="1" fillId="0" borderId="0" xfId="2" applyFont="1" applyFill="1" applyAlignment="1">
      <alignment horizontal="right"/>
    </xf>
    <xf numFmtId="0" fontId="9" fillId="0" borderId="0" xfId="0" applyFont="1" applyFill="1" applyAlignment="1">
      <alignment horizontal="right"/>
    </xf>
    <xf numFmtId="164" fontId="1" fillId="0" borderId="0" xfId="1" applyFont="1" applyFill="1" applyAlignment="1">
      <alignment horizontal="right"/>
    </xf>
    <xf numFmtId="0" fontId="3" fillId="0" borderId="0" xfId="2" applyFont="1" applyFill="1" applyBorder="1" applyAlignment="1">
      <alignment horizontal="center" vertical="justify" wrapText="1"/>
    </xf>
    <xf numFmtId="0" fontId="9" fillId="0" borderId="0" xfId="0" applyFont="1" applyFill="1" applyAlignment="1">
      <alignment horizontal="center" vertical="justify" wrapText="1"/>
    </xf>
    <xf numFmtId="0" fontId="11" fillId="0" borderId="1"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9" fillId="0" borderId="0" xfId="2" applyFont="1" applyFill="1" applyAlignment="1">
      <alignment horizontal="center" vertical="center" wrapText="1"/>
    </xf>
    <xf numFmtId="0" fontId="13" fillId="0" borderId="0" xfId="0" applyFont="1" applyFill="1" applyAlignment="1">
      <alignment horizontal="right"/>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166" fontId="11" fillId="0" borderId="5" xfId="0" applyNumberFormat="1" applyFont="1" applyFill="1" applyBorder="1" applyAlignment="1">
      <alignment horizontal="center" vertical="center" wrapText="1"/>
    </xf>
    <xf numFmtId="166" fontId="11" fillId="0" borderId="6" xfId="0" applyNumberFormat="1" applyFont="1" applyFill="1" applyBorder="1" applyAlignment="1">
      <alignment horizontal="center" vertical="center" wrapText="1"/>
    </xf>
    <xf numFmtId="168" fontId="11" fillId="0" borderId="5" xfId="0" applyNumberFormat="1" applyFont="1" applyFill="1" applyBorder="1" applyAlignment="1">
      <alignment horizontal="center" vertical="center" wrapText="1"/>
    </xf>
    <xf numFmtId="168" fontId="11" fillId="0" borderId="6" xfId="0" applyNumberFormat="1" applyFont="1" applyFill="1" applyBorder="1" applyAlignment="1">
      <alignment horizontal="center" vertical="center" wrapText="1"/>
    </xf>
    <xf numFmtId="0" fontId="13" fillId="3" borderId="0" xfId="0" applyFont="1" applyFill="1" applyAlignment="1">
      <alignment horizontal="right"/>
    </xf>
    <xf numFmtId="0" fontId="13" fillId="3" borderId="0" xfId="0" applyFont="1" applyFill="1" applyAlignment="1">
      <alignment horizontal="right" wrapText="1"/>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6" fillId="3" borderId="0" xfId="0" applyFont="1" applyFill="1" applyAlignment="1">
      <alignment horizontal="right"/>
    </xf>
    <xf numFmtId="0" fontId="6"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2" xfId="0" applyFont="1" applyFill="1" applyBorder="1" applyAlignment="1">
      <alignment horizontal="left" vertical="top" wrapText="1"/>
    </xf>
    <xf numFmtId="0" fontId="8" fillId="3" borderId="7" xfId="0" applyFont="1" applyFill="1" applyBorder="1" applyAlignment="1">
      <alignment horizontal="left" vertical="top" wrapText="1"/>
    </xf>
    <xf numFmtId="0" fontId="0" fillId="0" borderId="7" xfId="0" applyFont="1" applyBorder="1" applyAlignment="1"/>
    <xf numFmtId="0" fontId="17" fillId="3" borderId="8" xfId="0" applyFont="1" applyFill="1" applyBorder="1" applyAlignment="1">
      <alignment horizontal="center"/>
    </xf>
    <xf numFmtId="0" fontId="20" fillId="3" borderId="0" xfId="0" applyFont="1" applyFill="1" applyAlignment="1">
      <alignment horizontal="right"/>
    </xf>
    <xf numFmtId="0" fontId="7" fillId="3" borderId="0" xfId="0" applyFont="1" applyFill="1" applyAlignment="1">
      <alignment horizontal="right"/>
    </xf>
    <xf numFmtId="0" fontId="5" fillId="3" borderId="0" xfId="0" applyFont="1" applyFill="1" applyAlignment="1">
      <alignment horizontal="center" vertical="center" wrapText="1"/>
    </xf>
    <xf numFmtId="0" fontId="8" fillId="3" borderId="1" xfId="0" applyFont="1" applyFill="1" applyBorder="1" applyAlignment="1">
      <alignment horizontal="left" vertical="center" wrapText="1"/>
    </xf>
    <xf numFmtId="0" fontId="1" fillId="0" borderId="0" xfId="0" applyFont="1" applyAlignment="1">
      <alignment horizontal="right"/>
    </xf>
    <xf numFmtId="0" fontId="0" fillId="0" borderId="0" xfId="0" applyFont="1" applyFill="1" applyAlignment="1">
      <alignment horizontal="center"/>
    </xf>
    <xf numFmtId="0" fontId="1" fillId="0" borderId="0" xfId="0" applyFont="1" applyAlignment="1">
      <alignment horizontal="right" wrapText="1"/>
    </xf>
    <xf numFmtId="0" fontId="2" fillId="0" borderId="0" xfId="0" applyFont="1" applyFill="1" applyAlignment="1">
      <alignment horizontal="center" vertical="center" wrapText="1"/>
    </xf>
    <xf numFmtId="0" fontId="2" fillId="3" borderId="0" xfId="0" applyFont="1" applyFill="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1" xfId="0" applyFont="1" applyFill="1" applyBorder="1" applyAlignment="1">
      <alignment horizontal="center" vertical="center" wrapText="1"/>
    </xf>
    <xf numFmtId="168" fontId="13" fillId="0" borderId="1" xfId="0"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wrapText="1"/>
    </xf>
    <xf numFmtId="0" fontId="1" fillId="0" borderId="0" xfId="0" applyFont="1" applyFill="1" applyAlignment="1">
      <alignment horizontal="right"/>
    </xf>
    <xf numFmtId="0" fontId="0" fillId="0" borderId="0" xfId="0" applyAlignment="1">
      <alignment horizontal="right"/>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168" fontId="13" fillId="4" borderId="1" xfId="0" applyNumberFormat="1" applyFont="1" applyFill="1" applyBorder="1" applyAlignment="1">
      <alignment horizontal="center" vertical="center"/>
    </xf>
  </cellXfs>
  <cellStyles count="4">
    <cellStyle name="Денежный 2" xfId="1" xr:uid="{00000000-0005-0000-0000-000000000000}"/>
    <cellStyle name="Обычный" xfId="0" builtinId="0"/>
    <cellStyle name="Обычный 2" xfId="2" xr:uid="{00000000-0005-0000-0000-000002000000}"/>
    <cellStyle name="Финансовый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1060;&#1080;&#1085;&#1072;&#1085;&#1089;&#1086;&#1074;&#1086;&#1077;%20&#1091;&#1087;&#1088;&#1072;&#1074;&#1083;&#1077;&#1085;&#1080;&#1077;/&#1054;&#1073;&#1097;&#1080;&#1077;%20&#1076;&#1086;&#1082;&#1091;&#1084;&#1077;&#1085;&#1090;&#1099;/&#1041;&#1070;&#1044;&#1046;&#1045;&#1058;&#1053;&#1067;&#1049;%20&#1054;&#1058;&#1044;&#1045;&#1051;/&#1041;&#1070;&#1044;&#1046;&#1045;&#1058;%20&#1056;&#1040;&#1049;&#1054;&#1053;&#1040;/&#1088;&#1077;&#1096;&#1077;&#1085;&#1080;&#1103;%20&#1086;%20&#1073;&#1102;&#1076;&#1078;&#1077;&#1090;&#1077;/2024%20&#1075;&#1086;&#1076;/170-&#1053;&#1055;&#1040;%20&#1086;&#1090;%2027.06.2024/170-&#1053;&#1055;&#1040;%20&#1086;&#1090;%2027.06.2024&#1075;.%20&#1055;&#1056;&#1048;&#1051;&#1054;&#1046;&#1045;&#1053;&#1048;&#1071;%20&#1082;%20&#1073;&#1102;&#1076;&#1078;&#1077;&#1090;&#1091;%202025-2026%20&#1075;&#1086;&#1076;&#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7"/>
      <sheetName val="10"/>
    </sheetNames>
    <sheetDataSet>
      <sheetData sheetId="0"/>
      <sheetData sheetId="1"/>
      <sheetData sheetId="2">
        <row r="793">
          <cell r="F793">
            <v>300</v>
          </cell>
        </row>
        <row r="815">
          <cell r="F815">
            <v>13034.59071</v>
          </cell>
          <cell r="G815">
            <v>13622.855009999999</v>
          </cell>
        </row>
        <row r="841">
          <cell r="H841">
            <v>14404.454879999999</v>
          </cell>
        </row>
      </sheetData>
      <sheetData sheetId="3">
        <row r="945">
          <cell r="G945">
            <v>5657.1770000000006</v>
          </cell>
          <cell r="H945">
            <v>5882.0349999999999</v>
          </cell>
          <cell r="I945">
            <v>6117.6030000000001</v>
          </cell>
        </row>
      </sheetData>
      <sheetData sheetId="4">
        <row r="51">
          <cell r="D51">
            <v>1470</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4"/>
  <sheetViews>
    <sheetView view="pageBreakPreview" zoomScale="80" zoomScaleSheetLayoutView="80" workbookViewId="0">
      <selection activeCell="C14" sqref="C14"/>
    </sheetView>
  </sheetViews>
  <sheetFormatPr defaultColWidth="8.85546875" defaultRowHeight="12.75" x14ac:dyDescent="0.2"/>
  <cols>
    <col min="1" max="1" width="26.7109375" style="117" customWidth="1"/>
    <col min="2" max="2" width="35.7109375" style="117" customWidth="1"/>
    <col min="3" max="3" width="20.28515625" style="117" customWidth="1"/>
    <col min="4" max="5" width="19.7109375" style="117" customWidth="1"/>
    <col min="6" max="6" width="13.7109375" style="117" bestFit="1" customWidth="1"/>
    <col min="7" max="7" width="12.42578125" style="117" bestFit="1" customWidth="1"/>
    <col min="8" max="8" width="8.85546875" style="117"/>
    <col min="9" max="9" width="9.140625" style="117" bestFit="1" customWidth="1"/>
    <col min="10" max="10" width="11.7109375" style="117" bestFit="1" customWidth="1"/>
    <col min="11" max="16384" width="8.85546875" style="117"/>
  </cols>
  <sheetData>
    <row r="1" spans="1:7" ht="15.75" x14ac:dyDescent="0.25">
      <c r="A1" s="62"/>
      <c r="B1" s="63"/>
      <c r="C1" s="433" t="s">
        <v>118</v>
      </c>
      <c r="D1" s="433"/>
      <c r="E1" s="434"/>
    </row>
    <row r="2" spans="1:7" ht="15.75" x14ac:dyDescent="0.25">
      <c r="A2" s="62"/>
      <c r="B2" s="433" t="s">
        <v>219</v>
      </c>
      <c r="C2" s="433"/>
      <c r="D2" s="433"/>
      <c r="E2" s="434"/>
    </row>
    <row r="3" spans="1:7" ht="15.75" x14ac:dyDescent="0.25">
      <c r="A3" s="62"/>
      <c r="B3" s="435" t="s">
        <v>220</v>
      </c>
      <c r="C3" s="435"/>
      <c r="D3" s="435"/>
      <c r="E3" s="434"/>
    </row>
    <row r="4" spans="1:7" ht="15.75" x14ac:dyDescent="0.25">
      <c r="A4" s="62"/>
      <c r="B4" s="433" t="s">
        <v>1164</v>
      </c>
      <c r="C4" s="433"/>
      <c r="D4" s="433"/>
      <c r="E4" s="434"/>
    </row>
    <row r="5" spans="1:7" ht="15.75" x14ac:dyDescent="0.25">
      <c r="A5" s="62"/>
      <c r="B5" s="221"/>
      <c r="C5" s="221"/>
    </row>
    <row r="6" spans="1:7" ht="18.75" customHeight="1" x14ac:dyDescent="0.2">
      <c r="A6" s="436" t="s">
        <v>672</v>
      </c>
      <c r="B6" s="436"/>
      <c r="C6" s="436"/>
      <c r="D6" s="436"/>
      <c r="E6" s="437"/>
    </row>
    <row r="7" spans="1:7" ht="18.75" x14ac:dyDescent="0.2">
      <c r="A7" s="222"/>
      <c r="B7" s="222"/>
      <c r="C7" s="222"/>
    </row>
    <row r="8" spans="1:7" ht="16.5" x14ac:dyDescent="0.2">
      <c r="A8" s="64"/>
      <c r="B8" s="65"/>
      <c r="C8" s="65"/>
      <c r="D8" s="66"/>
      <c r="E8" s="66" t="s">
        <v>102</v>
      </c>
    </row>
    <row r="9" spans="1:7" ht="14.45" customHeight="1" x14ac:dyDescent="0.2">
      <c r="A9" s="438" t="s">
        <v>103</v>
      </c>
      <c r="B9" s="438" t="s">
        <v>1123</v>
      </c>
      <c r="C9" s="438" t="s">
        <v>576</v>
      </c>
      <c r="D9" s="438" t="s">
        <v>577</v>
      </c>
      <c r="E9" s="438" t="s">
        <v>654</v>
      </c>
    </row>
    <row r="10" spans="1:7" ht="16.899999999999999" customHeight="1" x14ac:dyDescent="0.2">
      <c r="A10" s="438"/>
      <c r="B10" s="438"/>
      <c r="C10" s="438"/>
      <c r="D10" s="438"/>
      <c r="E10" s="438"/>
    </row>
    <row r="11" spans="1:7" ht="17.45" customHeight="1" x14ac:dyDescent="0.2">
      <c r="A11" s="438"/>
      <c r="B11" s="438"/>
      <c r="C11" s="438"/>
      <c r="D11" s="438"/>
      <c r="E11" s="438"/>
    </row>
    <row r="12" spans="1:7" ht="55.15" customHeight="1" x14ac:dyDescent="0.2">
      <c r="A12" s="223" t="s">
        <v>177</v>
      </c>
      <c r="B12" s="68" t="s">
        <v>178</v>
      </c>
      <c r="C12" s="69">
        <f>C13+C14</f>
        <v>4266.8633499999996</v>
      </c>
      <c r="D12" s="69">
        <f>D13+D14</f>
        <v>4266.8633499999996</v>
      </c>
      <c r="E12" s="69">
        <f>E13+E14</f>
        <v>4266.8633499999996</v>
      </c>
    </row>
    <row r="13" spans="1:7" ht="63" x14ac:dyDescent="0.2">
      <c r="A13" s="70" t="s">
        <v>179</v>
      </c>
      <c r="B13" s="71" t="s">
        <v>180</v>
      </c>
      <c r="C13" s="118">
        <f>(-C17)+2500</f>
        <v>4266.8633499999996</v>
      </c>
      <c r="D13" s="118">
        <f>1766.86335+2500+2500</f>
        <v>6766.8633499999996</v>
      </c>
      <c r="E13" s="118">
        <f>1766.86335+2500+2500</f>
        <v>6766.8633499999996</v>
      </c>
    </row>
    <row r="14" spans="1:7" ht="63" x14ac:dyDescent="0.2">
      <c r="A14" s="67" t="s">
        <v>181</v>
      </c>
      <c r="B14" s="72" t="s">
        <v>182</v>
      </c>
      <c r="C14" s="118">
        <v>0</v>
      </c>
      <c r="D14" s="118">
        <v>-2500</v>
      </c>
      <c r="E14" s="118">
        <v>-2500</v>
      </c>
      <c r="G14" s="119"/>
    </row>
    <row r="15" spans="1:7" ht="47.25" x14ac:dyDescent="0.2">
      <c r="A15" s="223" t="s">
        <v>183</v>
      </c>
      <c r="B15" s="68" t="s">
        <v>184</v>
      </c>
      <c r="C15" s="69">
        <f>C16+C17</f>
        <v>-1766.8633500000001</v>
      </c>
      <c r="D15" s="69">
        <f>D16+D17</f>
        <v>-1766.8633500000001</v>
      </c>
      <c r="E15" s="69">
        <f>E16+E17</f>
        <v>-1766.8633500000001</v>
      </c>
      <c r="G15" s="215"/>
    </row>
    <row r="16" spans="1:7" ht="78.75" x14ac:dyDescent="0.2">
      <c r="A16" s="67" t="s">
        <v>133</v>
      </c>
      <c r="B16" s="73" t="s">
        <v>187</v>
      </c>
      <c r="C16" s="118">
        <v>0</v>
      </c>
      <c r="D16" s="118">
        <v>0</v>
      </c>
      <c r="E16" s="118">
        <v>0</v>
      </c>
    </row>
    <row r="17" spans="1:10" ht="78.75" x14ac:dyDescent="0.2">
      <c r="A17" s="70" t="s">
        <v>134</v>
      </c>
      <c r="B17" s="71" t="s">
        <v>188</v>
      </c>
      <c r="C17" s="118">
        <f>-(926.86335+840)</f>
        <v>-1766.8633500000001</v>
      </c>
      <c r="D17" s="118">
        <f>-(926.86335+840)</f>
        <v>-1766.8633500000001</v>
      </c>
      <c r="E17" s="118">
        <f>-(926.86335+840)</f>
        <v>-1766.8633500000001</v>
      </c>
      <c r="G17" s="119"/>
    </row>
    <row r="18" spans="1:10" ht="31.5" x14ac:dyDescent="0.2">
      <c r="A18" s="223" t="s">
        <v>207</v>
      </c>
      <c r="B18" s="68" t="s">
        <v>208</v>
      </c>
      <c r="C18" s="69">
        <f>C19+C20</f>
        <v>29649.352840000065</v>
      </c>
      <c r="D18" s="69">
        <f>D19+D20</f>
        <v>0</v>
      </c>
      <c r="E18" s="69">
        <f>E19+E20</f>
        <v>0</v>
      </c>
      <c r="G18" s="119"/>
      <c r="J18" s="119"/>
    </row>
    <row r="19" spans="1:10" ht="47.25" x14ac:dyDescent="0.2">
      <c r="A19" s="70" t="s">
        <v>0</v>
      </c>
      <c r="B19" s="71" t="s">
        <v>1</v>
      </c>
      <c r="C19" s="118">
        <f>-(882733.63979+C13+C16+8940+64.8+30128.66591+2970.98005-1489.302+1718.77754+24021.23669)</f>
        <v>-953355.66133000015</v>
      </c>
      <c r="D19" s="118">
        <f>-(754632.786+D13+D16)</f>
        <v>-761399.64934999996</v>
      </c>
      <c r="E19" s="118">
        <f>-(766856.98444+E13)</f>
        <v>-773623.84779000003</v>
      </c>
      <c r="F19" s="119"/>
      <c r="I19" s="120"/>
    </row>
    <row r="20" spans="1:10" ht="47.25" x14ac:dyDescent="0.2">
      <c r="A20" s="70" t="s">
        <v>2</v>
      </c>
      <c r="B20" s="71" t="s">
        <v>3</v>
      </c>
      <c r="C20" s="118">
        <f>(885233.63979+1766.86335+337.08981+29148.23733+8940+64.8+132.37872+2970.98005+30128.66591+31.64698-1489.302+1718.77754+24021.23669)</f>
        <v>983005.01417000021</v>
      </c>
      <c r="D20" s="118">
        <f>(757132.786)+1766.86335+2500</f>
        <v>761399.64934999996</v>
      </c>
      <c r="E20" s="118">
        <f>(769356.98444+1766.86335+2500)</f>
        <v>773623.84779000003</v>
      </c>
      <c r="F20" s="119"/>
      <c r="G20" s="119"/>
    </row>
    <row r="21" spans="1:10" ht="15.75" x14ac:dyDescent="0.2">
      <c r="A21" s="223"/>
      <c r="B21" s="74" t="s">
        <v>189</v>
      </c>
      <c r="C21" s="69">
        <f>C12+C15+C18</f>
        <v>32149.352840000065</v>
      </c>
      <c r="D21" s="69">
        <f>D12+D15+D18</f>
        <v>2499.9999999999995</v>
      </c>
      <c r="E21" s="69">
        <f>E12+E15+E18</f>
        <v>2499.9999999999995</v>
      </c>
    </row>
    <row r="22" spans="1:10" x14ac:dyDescent="0.2">
      <c r="C22" s="119"/>
    </row>
    <row r="23" spans="1:10" x14ac:dyDescent="0.2">
      <c r="C23" s="119"/>
      <c r="D23" s="119"/>
    </row>
    <row r="24" spans="1:10" x14ac:dyDescent="0.2">
      <c r="C24" s="119"/>
    </row>
  </sheetData>
  <mergeCells count="10">
    <mergeCell ref="A9:A11"/>
    <mergeCell ref="B9:B11"/>
    <mergeCell ref="C9:C11"/>
    <mergeCell ref="D9:D11"/>
    <mergeCell ref="E9:E11"/>
    <mergeCell ref="C1:E1"/>
    <mergeCell ref="B2:E2"/>
    <mergeCell ref="B3:E3"/>
    <mergeCell ref="B4:E4"/>
    <mergeCell ref="A6:E6"/>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Q113"/>
  <sheetViews>
    <sheetView tabSelected="1" view="pageBreakPreview" topLeftCell="A48" zoomScale="72" zoomScaleSheetLayoutView="72" workbookViewId="0">
      <selection activeCell="D58" sqref="D58"/>
    </sheetView>
  </sheetViews>
  <sheetFormatPr defaultColWidth="13.28515625" defaultRowHeight="15.75" x14ac:dyDescent="0.25"/>
  <cols>
    <col min="1" max="1" width="25.85546875" style="115" customWidth="1"/>
    <col min="2" max="2" width="87.85546875" style="35" customWidth="1"/>
    <col min="3" max="3" width="16" style="113" hidden="1" customWidth="1"/>
    <col min="4" max="4" width="17.5703125" style="28" customWidth="1"/>
    <col min="5" max="5" width="20.5703125" style="28" customWidth="1"/>
    <col min="6" max="6" width="20" style="35" customWidth="1"/>
    <col min="7" max="7" width="8.85546875" style="113" customWidth="1"/>
    <col min="8" max="8" width="13.85546875" style="113" customWidth="1"/>
    <col min="9" max="241" width="8.85546875" style="113" customWidth="1"/>
    <col min="242" max="242" width="24" style="113" customWidth="1"/>
    <col min="243" max="243" width="9.140625" style="113" customWidth="1"/>
    <col min="244" max="244" width="51.5703125" style="113" customWidth="1"/>
    <col min="245" max="246" width="0" style="113" hidden="1" customWidth="1"/>
    <col min="247" max="247" width="16.7109375" style="113" customWidth="1"/>
    <col min="248" max="248" width="0" style="113" hidden="1" customWidth="1"/>
    <col min="249" max="249" width="16.7109375" style="113" customWidth="1"/>
    <col min="250" max="250" width="0" style="113" hidden="1" customWidth="1"/>
    <col min="251" max="16384" width="13.28515625" style="113"/>
  </cols>
  <sheetData>
    <row r="1" spans="1:6" x14ac:dyDescent="0.25">
      <c r="C1" s="263" t="s">
        <v>449</v>
      </c>
      <c r="D1" s="441" t="s">
        <v>1017</v>
      </c>
      <c r="E1" s="441"/>
      <c r="F1" s="441"/>
    </row>
    <row r="2" spans="1:6" x14ac:dyDescent="0.25">
      <c r="C2" s="263"/>
      <c r="D2" s="441" t="s">
        <v>1107</v>
      </c>
      <c r="E2" s="441"/>
      <c r="F2" s="441"/>
    </row>
    <row r="3" spans="1:6" x14ac:dyDescent="0.25">
      <c r="C3" s="263"/>
      <c r="D3" s="441" t="s">
        <v>220</v>
      </c>
      <c r="E3" s="441"/>
      <c r="F3" s="441"/>
    </row>
    <row r="4" spans="1:6" x14ac:dyDescent="0.25">
      <c r="C4" s="263"/>
      <c r="D4" s="441" t="s">
        <v>1165</v>
      </c>
      <c r="E4" s="441"/>
      <c r="F4" s="441"/>
    </row>
    <row r="5" spans="1:6" x14ac:dyDescent="0.25">
      <c r="C5" s="116"/>
    </row>
    <row r="6" spans="1:6" ht="18.75" customHeight="1" x14ac:dyDescent="0.25">
      <c r="A6" s="440" t="s">
        <v>653</v>
      </c>
      <c r="B6" s="440"/>
      <c r="C6" s="440"/>
      <c r="D6" s="440"/>
      <c r="E6" s="440"/>
      <c r="F6" s="440"/>
    </row>
    <row r="7" spans="1:6" x14ac:dyDescent="0.25">
      <c r="A7" s="365"/>
      <c r="B7" s="366"/>
      <c r="C7" s="367"/>
      <c r="F7" s="105"/>
    </row>
    <row r="8" spans="1:6" ht="15.75" customHeight="1" x14ac:dyDescent="0.25">
      <c r="A8" s="442" t="s">
        <v>103</v>
      </c>
      <c r="B8" s="442" t="s">
        <v>204</v>
      </c>
      <c r="C8" s="444" t="s">
        <v>278</v>
      </c>
      <c r="D8" s="446" t="s">
        <v>501</v>
      </c>
      <c r="E8" s="446" t="s">
        <v>568</v>
      </c>
      <c r="F8" s="446" t="s">
        <v>638</v>
      </c>
    </row>
    <row r="9" spans="1:6" x14ac:dyDescent="0.25">
      <c r="A9" s="443"/>
      <c r="B9" s="443"/>
      <c r="C9" s="445"/>
      <c r="D9" s="447"/>
      <c r="E9" s="447"/>
      <c r="F9" s="447"/>
    </row>
    <row r="10" spans="1:6" x14ac:dyDescent="0.25">
      <c r="A10" s="265" t="s">
        <v>138</v>
      </c>
      <c r="B10" s="75" t="s">
        <v>139</v>
      </c>
      <c r="C10" s="29">
        <f>C11+C13+C15+C20+C22+C29+C31+C34+C37+C38</f>
        <v>213214.3</v>
      </c>
      <c r="D10" s="29">
        <f>D11+D13+D15+D20+D22+D29+D31+D34+D37+D38</f>
        <v>292370.73459999997</v>
      </c>
      <c r="E10" s="29">
        <f>E11+E13+E15+E20+E22+E29+E31+E34+E37+E38</f>
        <v>274426</v>
      </c>
      <c r="F10" s="29">
        <f>F11+F13+F15+F20+F22+F29+F31+F34+F37+F38</f>
        <v>270765</v>
      </c>
    </row>
    <row r="11" spans="1:6" x14ac:dyDescent="0.25">
      <c r="A11" s="265" t="s">
        <v>140</v>
      </c>
      <c r="B11" s="75" t="s">
        <v>144</v>
      </c>
      <c r="C11" s="29">
        <f>SUM(C12)</f>
        <v>178061</v>
      </c>
      <c r="D11" s="29">
        <f>SUM(D12)</f>
        <v>223116</v>
      </c>
      <c r="E11" s="29">
        <f>SUM(E12)</f>
        <v>228349</v>
      </c>
      <c r="F11" s="29">
        <f>SUM(F12)</f>
        <v>223372</v>
      </c>
    </row>
    <row r="12" spans="1:6" x14ac:dyDescent="0.25">
      <c r="A12" s="262" t="s">
        <v>217</v>
      </c>
      <c r="B12" s="76" t="s">
        <v>145</v>
      </c>
      <c r="C12" s="30">
        <v>178061</v>
      </c>
      <c r="D12" s="18">
        <v>223116</v>
      </c>
      <c r="E12" s="18">
        <v>228349</v>
      </c>
      <c r="F12" s="18">
        <v>223372</v>
      </c>
    </row>
    <row r="13" spans="1:6" ht="31.5" x14ac:dyDescent="0.25">
      <c r="A13" s="265" t="s">
        <v>242</v>
      </c>
      <c r="B13" s="75" t="s">
        <v>243</v>
      </c>
      <c r="C13" s="29">
        <f>SUM(C14)</f>
        <v>15464</v>
      </c>
      <c r="D13" s="29">
        <f>SUM(D14)</f>
        <v>21015</v>
      </c>
      <c r="E13" s="29">
        <f>SUM(E14)</f>
        <v>22508</v>
      </c>
      <c r="F13" s="29">
        <f>SUM(F14)</f>
        <v>23428</v>
      </c>
    </row>
    <row r="14" spans="1:6" ht="31.5" x14ac:dyDescent="0.25">
      <c r="A14" s="262" t="s">
        <v>240</v>
      </c>
      <c r="B14" s="76" t="s">
        <v>241</v>
      </c>
      <c r="C14" s="30">
        <v>15464</v>
      </c>
      <c r="D14" s="18">
        <v>21015</v>
      </c>
      <c r="E14" s="18">
        <v>22508</v>
      </c>
      <c r="F14" s="18">
        <v>23428</v>
      </c>
    </row>
    <row r="15" spans="1:6" x14ac:dyDescent="0.25">
      <c r="A15" s="265" t="s">
        <v>146</v>
      </c>
      <c r="B15" s="75" t="s">
        <v>148</v>
      </c>
      <c r="C15" s="29">
        <f>SUM(C16:C19)</f>
        <v>1576.4</v>
      </c>
      <c r="D15" s="29">
        <f>SUM(D16:D19)</f>
        <v>7424.1886699999995</v>
      </c>
      <c r="E15" s="29">
        <f>SUM(E16:E19)</f>
        <v>7019</v>
      </c>
      <c r="F15" s="29">
        <f>SUM(F16:F19)</f>
        <v>7213</v>
      </c>
    </row>
    <row r="16" spans="1:6" x14ac:dyDescent="0.25">
      <c r="A16" s="262" t="s">
        <v>1108</v>
      </c>
      <c r="B16" s="76" t="s">
        <v>357</v>
      </c>
      <c r="C16" s="30">
        <v>293.39999999999998</v>
      </c>
      <c r="D16" s="30">
        <f>503+85+0.29367</f>
        <v>588.29367000000002</v>
      </c>
      <c r="E16" s="30">
        <v>523</v>
      </c>
      <c r="F16" s="18">
        <v>544</v>
      </c>
    </row>
    <row r="17" spans="1:6" x14ac:dyDescent="0.25">
      <c r="A17" s="262" t="s">
        <v>1109</v>
      </c>
      <c r="B17" s="76" t="s">
        <v>1110</v>
      </c>
      <c r="C17" s="30"/>
      <c r="D17" s="30">
        <v>3.2549999999999999</v>
      </c>
      <c r="E17" s="30">
        <v>0</v>
      </c>
      <c r="F17" s="18">
        <v>0</v>
      </c>
    </row>
    <row r="18" spans="1:6" x14ac:dyDescent="0.25">
      <c r="A18" s="262" t="s">
        <v>228</v>
      </c>
      <c r="B18" s="76" t="s">
        <v>149</v>
      </c>
      <c r="C18" s="30">
        <v>1213</v>
      </c>
      <c r="D18" s="18">
        <v>2749</v>
      </c>
      <c r="E18" s="18">
        <v>2818</v>
      </c>
      <c r="F18" s="18">
        <v>2888</v>
      </c>
    </row>
    <row r="19" spans="1:6" ht="31.5" x14ac:dyDescent="0.25">
      <c r="A19" s="262" t="s">
        <v>244</v>
      </c>
      <c r="B19" s="76" t="s">
        <v>245</v>
      </c>
      <c r="C19" s="30">
        <v>70</v>
      </c>
      <c r="D19" s="18">
        <f>3578+505.64</f>
        <v>4083.64</v>
      </c>
      <c r="E19" s="18">
        <v>3678</v>
      </c>
      <c r="F19" s="18">
        <v>3781</v>
      </c>
    </row>
    <row r="20" spans="1:6" x14ac:dyDescent="0.25">
      <c r="A20" s="265" t="s">
        <v>150</v>
      </c>
      <c r="B20" s="75" t="s">
        <v>151</v>
      </c>
      <c r="C20" s="29">
        <f>SUM(C21:C21)</f>
        <v>3052</v>
      </c>
      <c r="D20" s="29">
        <f>SUM(D21:D21)</f>
        <v>2765</v>
      </c>
      <c r="E20" s="29">
        <f>SUM(E21:E21)</f>
        <v>2515</v>
      </c>
      <c r="F20" s="29">
        <f>SUM(F21:F21)</f>
        <v>2515</v>
      </c>
    </row>
    <row r="21" spans="1:6" ht="31.5" x14ac:dyDescent="0.25">
      <c r="A21" s="262" t="s">
        <v>246</v>
      </c>
      <c r="B21" s="76" t="s">
        <v>569</v>
      </c>
      <c r="C21" s="30">
        <v>3052</v>
      </c>
      <c r="D21" s="18">
        <f>2545+220</f>
        <v>2765</v>
      </c>
      <c r="E21" s="18">
        <v>2515</v>
      </c>
      <c r="F21" s="18">
        <v>2515</v>
      </c>
    </row>
    <row r="22" spans="1:6" ht="31.5" x14ac:dyDescent="0.25">
      <c r="A22" s="265" t="s">
        <v>152</v>
      </c>
      <c r="B22" s="75" t="s">
        <v>229</v>
      </c>
      <c r="C22" s="29">
        <f>SUM(C23:C27)</f>
        <v>13196.900000000001</v>
      </c>
      <c r="D22" s="29">
        <f>SUM(D23:D28)</f>
        <v>12319.314</v>
      </c>
      <c r="E22" s="29">
        <f>SUM(E23:E27)</f>
        <v>10299</v>
      </c>
      <c r="F22" s="29">
        <f>SUM(F23:F27)</f>
        <v>10478</v>
      </c>
    </row>
    <row r="23" spans="1:6" ht="78.75" x14ac:dyDescent="0.25">
      <c r="A23" s="262" t="s">
        <v>4</v>
      </c>
      <c r="B23" s="76" t="s">
        <v>261</v>
      </c>
      <c r="C23" s="30">
        <v>2267.1</v>
      </c>
      <c r="D23" s="18">
        <f>1235+144.17</f>
        <v>1379.17</v>
      </c>
      <c r="E23" s="18">
        <v>1235</v>
      </c>
      <c r="F23" s="18">
        <v>1235</v>
      </c>
    </row>
    <row r="24" spans="1:6" ht="63" customHeight="1" x14ac:dyDescent="0.25">
      <c r="A24" s="262" t="s">
        <v>128</v>
      </c>
      <c r="B24" s="76" t="s">
        <v>493</v>
      </c>
      <c r="C24" s="30">
        <v>7300</v>
      </c>
      <c r="D24" s="18">
        <v>5250</v>
      </c>
      <c r="E24" s="18">
        <v>5250</v>
      </c>
      <c r="F24" s="18">
        <v>5250</v>
      </c>
    </row>
    <row r="25" spans="1:6" ht="63" x14ac:dyDescent="0.25">
      <c r="A25" s="262" t="s">
        <v>191</v>
      </c>
      <c r="B25" s="76" t="s">
        <v>131</v>
      </c>
      <c r="C25" s="30">
        <v>116</v>
      </c>
      <c r="D25" s="18">
        <f>210+121.87</f>
        <v>331.87</v>
      </c>
      <c r="E25" s="18">
        <v>210</v>
      </c>
      <c r="F25" s="18">
        <v>210</v>
      </c>
    </row>
    <row r="26" spans="1:6" ht="47.25" x14ac:dyDescent="0.25">
      <c r="A26" s="262" t="s">
        <v>114</v>
      </c>
      <c r="B26" s="76" t="s">
        <v>230</v>
      </c>
      <c r="C26" s="30">
        <v>3203.8</v>
      </c>
      <c r="D26" s="18">
        <v>30</v>
      </c>
      <c r="E26" s="18">
        <v>31</v>
      </c>
      <c r="F26" s="18">
        <v>32</v>
      </c>
    </row>
    <row r="27" spans="1:6" ht="31.5" x14ac:dyDescent="0.25">
      <c r="A27" s="262" t="s">
        <v>198</v>
      </c>
      <c r="B27" s="76" t="s">
        <v>199</v>
      </c>
      <c r="C27" s="30">
        <v>310</v>
      </c>
      <c r="D27" s="18">
        <f>3403+1825.28+67.6</f>
        <v>5295.88</v>
      </c>
      <c r="E27" s="18">
        <v>3573</v>
      </c>
      <c r="F27" s="18">
        <v>3751</v>
      </c>
    </row>
    <row r="28" spans="1:6" ht="126" x14ac:dyDescent="0.25">
      <c r="A28" s="262" t="s">
        <v>1101</v>
      </c>
      <c r="B28" s="76" t="s">
        <v>1102</v>
      </c>
      <c r="C28" s="30"/>
      <c r="D28" s="18">
        <v>32.393999999999998</v>
      </c>
      <c r="E28" s="18">
        <v>0</v>
      </c>
      <c r="F28" s="18">
        <v>0</v>
      </c>
    </row>
    <row r="29" spans="1:6" x14ac:dyDescent="0.25">
      <c r="A29" s="265" t="s">
        <v>153</v>
      </c>
      <c r="B29" s="75" t="s">
        <v>154</v>
      </c>
      <c r="C29" s="29">
        <f>SUM(C30)</f>
        <v>475</v>
      </c>
      <c r="D29" s="29">
        <f>SUM(D30)</f>
        <v>940</v>
      </c>
      <c r="E29" s="29">
        <f>SUM(E30)</f>
        <v>940</v>
      </c>
      <c r="F29" s="29">
        <f>SUM(F30)</f>
        <v>940</v>
      </c>
    </row>
    <row r="30" spans="1:6" ht="44.25" customHeight="1" x14ac:dyDescent="0.25">
      <c r="A30" s="262" t="s">
        <v>218</v>
      </c>
      <c r="B30" s="76" t="s">
        <v>155</v>
      </c>
      <c r="C30" s="30">
        <v>475</v>
      </c>
      <c r="D30" s="18">
        <v>940</v>
      </c>
      <c r="E30" s="18">
        <v>940</v>
      </c>
      <c r="F30" s="18">
        <v>940</v>
      </c>
    </row>
    <row r="31" spans="1:6" ht="31.5" x14ac:dyDescent="0.25">
      <c r="A31" s="265" t="s">
        <v>156</v>
      </c>
      <c r="B31" s="75" t="s">
        <v>157</v>
      </c>
      <c r="C31" s="29">
        <f>SUM(C33:C33)</f>
        <v>1139</v>
      </c>
      <c r="D31" s="29">
        <f>D33+D32</f>
        <v>1218.6100000000001</v>
      </c>
      <c r="E31" s="29">
        <f>E33+E32</f>
        <v>902</v>
      </c>
      <c r="F31" s="29">
        <f>F33+F32</f>
        <v>935</v>
      </c>
    </row>
    <row r="32" spans="1:6" ht="64.150000000000006" customHeight="1" x14ac:dyDescent="0.25">
      <c r="A32" s="262" t="s">
        <v>618</v>
      </c>
      <c r="B32" s="76" t="s">
        <v>619</v>
      </c>
      <c r="C32" s="30">
        <v>1139</v>
      </c>
      <c r="D32" s="18">
        <f>868+58.61+70</f>
        <v>996.61</v>
      </c>
      <c r="E32" s="18">
        <v>902</v>
      </c>
      <c r="F32" s="18">
        <v>935</v>
      </c>
    </row>
    <row r="33" spans="1:11" x14ac:dyDescent="0.25">
      <c r="A33" s="262" t="s">
        <v>231</v>
      </c>
      <c r="B33" s="76" t="s">
        <v>232</v>
      </c>
      <c r="C33" s="30">
        <v>1139</v>
      </c>
      <c r="D33" s="18">
        <v>222</v>
      </c>
      <c r="E33" s="18">
        <v>0</v>
      </c>
      <c r="F33" s="18">
        <v>0</v>
      </c>
    </row>
    <row r="34" spans="1:11" ht="31.5" x14ac:dyDescent="0.25">
      <c r="A34" s="265" t="s">
        <v>158</v>
      </c>
      <c r="B34" s="75" t="s">
        <v>159</v>
      </c>
      <c r="C34" s="29">
        <f>SUM(C35:C36)</f>
        <v>250</v>
      </c>
      <c r="D34" s="29">
        <f>SUM(D35:D36)</f>
        <v>21264.891930000002</v>
      </c>
      <c r="E34" s="29">
        <f>SUM(E35:E36)</f>
        <v>300</v>
      </c>
      <c r="F34" s="29">
        <f>SUM(F35:F36)</f>
        <v>300</v>
      </c>
    </row>
    <row r="35" spans="1:11" ht="63" x14ac:dyDescent="0.25">
      <c r="A35" s="262" t="s">
        <v>233</v>
      </c>
      <c r="B35" s="76" t="s">
        <v>238</v>
      </c>
      <c r="C35" s="30">
        <v>0</v>
      </c>
      <c r="D35" s="18">
        <f>3250.05834+16621.51667</f>
        <v>19871.57501</v>
      </c>
      <c r="E35" s="18">
        <v>0</v>
      </c>
      <c r="F35" s="18">
        <v>0</v>
      </c>
    </row>
    <row r="36" spans="1:11" ht="38.25" customHeight="1" x14ac:dyDescent="0.25">
      <c r="A36" s="262" t="s">
        <v>268</v>
      </c>
      <c r="B36" s="76" t="s">
        <v>269</v>
      </c>
      <c r="C36" s="30">
        <v>250</v>
      </c>
      <c r="D36" s="18">
        <f>350+821.05005+222.26687</f>
        <v>1393.31692</v>
      </c>
      <c r="E36" s="18">
        <v>300</v>
      </c>
      <c r="F36" s="18">
        <v>300</v>
      </c>
    </row>
    <row r="37" spans="1:11" x14ac:dyDescent="0.25">
      <c r="A37" s="265" t="s">
        <v>160</v>
      </c>
      <c r="B37" s="75" t="s">
        <v>161</v>
      </c>
      <c r="C37" s="29">
        <v>0</v>
      </c>
      <c r="D37" s="31">
        <f>1170+600</f>
        <v>1770</v>
      </c>
      <c r="E37" s="31">
        <v>1170</v>
      </c>
      <c r="F37" s="31">
        <v>1160</v>
      </c>
    </row>
    <row r="38" spans="1:11" x14ac:dyDescent="0.25">
      <c r="A38" s="265" t="s">
        <v>192</v>
      </c>
      <c r="B38" s="75" t="s">
        <v>193</v>
      </c>
      <c r="C38" s="29">
        <f>SUM(C39)</f>
        <v>0</v>
      </c>
      <c r="D38" s="29">
        <f>SUM(D39)</f>
        <v>537.73</v>
      </c>
      <c r="E38" s="29">
        <f>SUM(E39)</f>
        <v>424</v>
      </c>
      <c r="F38" s="29">
        <f>SUM(F39)</f>
        <v>424</v>
      </c>
    </row>
    <row r="39" spans="1:11" x14ac:dyDescent="0.25">
      <c r="A39" s="262" t="s">
        <v>195</v>
      </c>
      <c r="B39" s="76" t="s">
        <v>196</v>
      </c>
      <c r="C39" s="30">
        <v>0</v>
      </c>
      <c r="D39" s="30">
        <f>424+64.8+48.93</f>
        <v>537.73</v>
      </c>
      <c r="E39" s="30">
        <v>424</v>
      </c>
      <c r="F39" s="30">
        <v>424</v>
      </c>
    </row>
    <row r="40" spans="1:11" x14ac:dyDescent="0.25">
      <c r="A40" s="265" t="s">
        <v>162</v>
      </c>
      <c r="B40" s="75" t="s">
        <v>362</v>
      </c>
      <c r="C40" s="29" t="e">
        <f>C41</f>
        <v>#REF!</v>
      </c>
      <c r="D40" s="29">
        <f>D41</f>
        <v>656718.06337999995</v>
      </c>
      <c r="E40" s="29">
        <f>E41</f>
        <v>480206.78599999991</v>
      </c>
      <c r="F40" s="29">
        <f>F41</f>
        <v>496091.98444000003</v>
      </c>
    </row>
    <row r="41" spans="1:11" ht="31.5" x14ac:dyDescent="0.25">
      <c r="A41" s="262" t="s">
        <v>163</v>
      </c>
      <c r="B41" s="76" t="s">
        <v>363</v>
      </c>
      <c r="C41" s="29" t="e">
        <f>C42+C45+C71+#REF!</f>
        <v>#REF!</v>
      </c>
      <c r="D41" s="29">
        <f>D42+D45+D71+D96</f>
        <v>656718.06337999995</v>
      </c>
      <c r="E41" s="29">
        <f>E42+E45+E71+E96</f>
        <v>480206.78599999991</v>
      </c>
      <c r="F41" s="29">
        <f>F42+F45+F71+F96</f>
        <v>496091.98444000003</v>
      </c>
    </row>
    <row r="42" spans="1:11" x14ac:dyDescent="0.25">
      <c r="A42" s="265" t="s">
        <v>351</v>
      </c>
      <c r="B42" s="75" t="s">
        <v>164</v>
      </c>
      <c r="C42" s="29">
        <f>C43+C44</f>
        <v>0</v>
      </c>
      <c r="D42" s="31">
        <f>D43+D44</f>
        <v>124110.85086999999</v>
      </c>
      <c r="E42" s="31">
        <f>E43+E44</f>
        <v>22770.538</v>
      </c>
      <c r="F42" s="31">
        <f>F43+F44</f>
        <v>22770.538</v>
      </c>
    </row>
    <row r="43" spans="1:11" ht="31.5" x14ac:dyDescent="0.25">
      <c r="A43" s="262" t="s">
        <v>358</v>
      </c>
      <c r="B43" s="76" t="s">
        <v>115</v>
      </c>
      <c r="C43" s="30"/>
      <c r="D43" s="18">
        <v>90588.362999999998</v>
      </c>
      <c r="E43" s="18">
        <v>22770.538</v>
      </c>
      <c r="F43" s="18">
        <v>22770.538</v>
      </c>
      <c r="G43" s="359"/>
      <c r="H43" s="112"/>
      <c r="I43" s="112"/>
      <c r="J43" s="112"/>
      <c r="K43" s="112"/>
    </row>
    <row r="44" spans="1:11" ht="31.5" x14ac:dyDescent="0.25">
      <c r="A44" s="262" t="s">
        <v>303</v>
      </c>
      <c r="B44" s="76" t="s">
        <v>202</v>
      </c>
      <c r="C44" s="30"/>
      <c r="D44" s="18">
        <f>10176.06+23346.42787</f>
        <v>33522.487869999997</v>
      </c>
      <c r="E44" s="18">
        <v>0</v>
      </c>
      <c r="F44" s="18">
        <v>0</v>
      </c>
      <c r="G44" s="359"/>
      <c r="H44" s="112"/>
      <c r="I44" s="112"/>
      <c r="J44" s="112"/>
      <c r="K44" s="112"/>
    </row>
    <row r="45" spans="1:11" ht="31.5" x14ac:dyDescent="0.25">
      <c r="A45" s="265" t="s">
        <v>494</v>
      </c>
      <c r="B45" s="75" t="s">
        <v>147</v>
      </c>
      <c r="C45" s="29" t="e">
        <f>C56+#REF!</f>
        <v>#REF!</v>
      </c>
      <c r="D45" s="31">
        <f>D56+D46+D51+D50+D52+D53+D54+D47+D48+D49+D55</f>
        <v>112217.15044</v>
      </c>
      <c r="E45" s="31">
        <f>E56+E46+E51+E50+E52+E53+E54</f>
        <v>8132.3484100000005</v>
      </c>
      <c r="F45" s="31">
        <f>F56+F46+F51+F50+F52+F53+F54</f>
        <v>4144.6785300000001</v>
      </c>
      <c r="G45" s="359"/>
      <c r="H45" s="112"/>
      <c r="I45" s="112"/>
      <c r="J45" s="112"/>
      <c r="K45" s="112"/>
    </row>
    <row r="46" spans="1:11" ht="47.25" x14ac:dyDescent="0.25">
      <c r="A46" s="262" t="s">
        <v>572</v>
      </c>
      <c r="B46" s="76" t="s">
        <v>1068</v>
      </c>
      <c r="C46" s="30"/>
      <c r="D46" s="18">
        <v>714.87494000000004</v>
      </c>
      <c r="E46" s="18">
        <v>0</v>
      </c>
      <c r="F46" s="18">
        <v>0</v>
      </c>
      <c r="G46" s="359"/>
      <c r="H46" s="112"/>
      <c r="I46" s="112"/>
      <c r="J46" s="112"/>
      <c r="K46" s="112"/>
    </row>
    <row r="47" spans="1:11" ht="47.25" x14ac:dyDescent="0.25">
      <c r="A47" s="262" t="s">
        <v>641</v>
      </c>
      <c r="B47" s="76" t="s">
        <v>1039</v>
      </c>
      <c r="C47" s="30"/>
      <c r="D47" s="227">
        <v>102.04082</v>
      </c>
      <c r="E47" s="18">
        <v>0</v>
      </c>
      <c r="F47" s="18">
        <v>0</v>
      </c>
      <c r="G47" s="359"/>
      <c r="H47" s="112"/>
      <c r="I47" s="112"/>
      <c r="J47" s="112"/>
      <c r="K47" s="112"/>
    </row>
    <row r="48" spans="1:11" ht="47.25" x14ac:dyDescent="0.25">
      <c r="A48" s="262" t="s">
        <v>641</v>
      </c>
      <c r="B48" s="76" t="s">
        <v>1039</v>
      </c>
      <c r="C48" s="30"/>
      <c r="D48" s="18">
        <v>51.020409999999998</v>
      </c>
      <c r="E48" s="18">
        <v>0</v>
      </c>
      <c r="F48" s="18">
        <v>0</v>
      </c>
      <c r="G48" s="359"/>
      <c r="H48" s="112"/>
      <c r="I48" s="112"/>
      <c r="J48" s="112"/>
      <c r="K48" s="112"/>
    </row>
    <row r="49" spans="1:11" ht="54" hidden="1" customHeight="1" x14ac:dyDescent="0.25">
      <c r="A49" s="262" t="s">
        <v>1040</v>
      </c>
      <c r="B49" s="225" t="s">
        <v>1043</v>
      </c>
      <c r="C49" s="30"/>
      <c r="D49" s="18">
        <f>45918.36735-45918.36735</f>
        <v>0</v>
      </c>
      <c r="E49" s="18">
        <v>0</v>
      </c>
      <c r="F49" s="18">
        <v>0</v>
      </c>
      <c r="G49" s="359"/>
      <c r="H49" s="112"/>
      <c r="I49" s="112"/>
      <c r="J49" s="112"/>
      <c r="K49" s="112"/>
    </row>
    <row r="50" spans="1:11" ht="46.15" customHeight="1" x14ac:dyDescent="0.25">
      <c r="A50" s="262" t="s">
        <v>639</v>
      </c>
      <c r="B50" s="76" t="s">
        <v>640</v>
      </c>
      <c r="C50" s="30"/>
      <c r="D50" s="18">
        <v>911.27089999999998</v>
      </c>
      <c r="E50" s="227">
        <v>2815.68487</v>
      </c>
      <c r="F50" s="227">
        <v>2976.67353</v>
      </c>
      <c r="G50" s="359"/>
      <c r="H50" s="112"/>
      <c r="I50" s="112"/>
      <c r="J50" s="112"/>
      <c r="K50" s="112"/>
    </row>
    <row r="51" spans="1:11" ht="63" x14ac:dyDescent="0.25">
      <c r="A51" s="262" t="s">
        <v>641</v>
      </c>
      <c r="B51" s="76" t="s">
        <v>642</v>
      </c>
      <c r="C51" s="30"/>
      <c r="D51" s="18">
        <v>1608.7142899999999</v>
      </c>
      <c r="E51" s="18">
        <v>0</v>
      </c>
      <c r="F51" s="18">
        <v>0</v>
      </c>
      <c r="G51" s="359"/>
      <c r="H51" s="112"/>
      <c r="I51" s="112"/>
      <c r="J51" s="112"/>
      <c r="K51" s="112"/>
    </row>
    <row r="52" spans="1:11" ht="31.5" hidden="1" customHeight="1" x14ac:dyDescent="0.25">
      <c r="A52" s="262"/>
      <c r="B52" s="76" t="s">
        <v>643</v>
      </c>
      <c r="C52" s="30"/>
      <c r="D52" s="18"/>
      <c r="E52" s="18"/>
      <c r="F52" s="18"/>
      <c r="G52" s="359"/>
      <c r="H52" s="112"/>
      <c r="I52" s="112"/>
      <c r="J52" s="112"/>
      <c r="K52" s="112"/>
    </row>
    <row r="53" spans="1:11" ht="47.25" hidden="1" customHeight="1" x14ac:dyDescent="0.25">
      <c r="A53" s="262"/>
      <c r="B53" s="76" t="s">
        <v>644</v>
      </c>
      <c r="C53" s="30"/>
      <c r="D53" s="18"/>
      <c r="E53" s="18"/>
      <c r="F53" s="18"/>
      <c r="G53" s="359"/>
      <c r="H53" s="112"/>
      <c r="I53" s="112"/>
      <c r="J53" s="112"/>
      <c r="K53" s="112"/>
    </row>
    <row r="54" spans="1:11" ht="63" hidden="1" customHeight="1" x14ac:dyDescent="0.25">
      <c r="A54" s="262"/>
      <c r="B54" s="76" t="s">
        <v>645</v>
      </c>
      <c r="C54" s="30"/>
      <c r="D54" s="18"/>
      <c r="E54" s="18"/>
      <c r="F54" s="18"/>
      <c r="G54" s="359"/>
      <c r="H54" s="112"/>
      <c r="I54" s="112"/>
      <c r="J54" s="112"/>
      <c r="K54" s="112"/>
    </row>
    <row r="55" spans="1:11" ht="43.5" customHeight="1" x14ac:dyDescent="0.25">
      <c r="A55" s="262" t="s">
        <v>1112</v>
      </c>
      <c r="B55" s="76" t="s">
        <v>1113</v>
      </c>
      <c r="C55" s="30"/>
      <c r="D55" s="18">
        <v>75</v>
      </c>
      <c r="E55" s="18">
        <v>0</v>
      </c>
      <c r="F55" s="18">
        <v>0</v>
      </c>
      <c r="G55" s="359"/>
      <c r="H55" s="112"/>
      <c r="I55" s="112"/>
      <c r="J55" s="112"/>
      <c r="K55" s="112"/>
    </row>
    <row r="56" spans="1:11" x14ac:dyDescent="0.25">
      <c r="A56" s="32" t="s">
        <v>352</v>
      </c>
      <c r="B56" s="77" t="s">
        <v>203</v>
      </c>
      <c r="C56" s="33" t="e">
        <f>#REF!</f>
        <v>#REF!</v>
      </c>
      <c r="D56" s="34">
        <f>SUM(D57:D70)</f>
        <v>108754.22908</v>
      </c>
      <c r="E56" s="34">
        <f t="shared" ref="E56:F56" si="0">SUM(E58:E70)</f>
        <v>5316.6635400000005</v>
      </c>
      <c r="F56" s="34">
        <f t="shared" si="0"/>
        <v>1168.0050000000001</v>
      </c>
      <c r="G56" s="359"/>
      <c r="H56" s="112"/>
      <c r="I56" s="112"/>
      <c r="J56" s="112"/>
      <c r="K56" s="112"/>
    </row>
    <row r="57" spans="1:11" ht="80.25" customHeight="1" x14ac:dyDescent="0.25">
      <c r="A57" s="262" t="s">
        <v>352</v>
      </c>
      <c r="B57" s="76" t="s">
        <v>1111</v>
      </c>
      <c r="C57" s="33"/>
      <c r="D57" s="18">
        <f>45918.36735+14030.61225</f>
        <v>59948.979599999999</v>
      </c>
      <c r="E57" s="34">
        <v>0</v>
      </c>
      <c r="F57" s="34">
        <v>0</v>
      </c>
      <c r="G57" s="359"/>
      <c r="H57" s="112"/>
      <c r="I57" s="112"/>
      <c r="J57" s="112"/>
      <c r="K57" s="112"/>
    </row>
    <row r="58" spans="1:11" ht="47.25" x14ac:dyDescent="0.25">
      <c r="A58" s="262" t="s">
        <v>352</v>
      </c>
      <c r="B58" s="76" t="s">
        <v>535</v>
      </c>
      <c r="C58" s="33"/>
      <c r="D58" s="486">
        <f>5940-788.14</f>
        <v>5151.8599999999997</v>
      </c>
      <c r="E58" s="18">
        <v>0</v>
      </c>
      <c r="F58" s="18">
        <v>0</v>
      </c>
      <c r="G58" s="359"/>
      <c r="H58" s="112"/>
      <c r="I58" s="112"/>
      <c r="J58" s="112"/>
      <c r="K58" s="112"/>
    </row>
    <row r="59" spans="1:11" ht="47.25" x14ac:dyDescent="0.25">
      <c r="A59" s="262" t="s">
        <v>352</v>
      </c>
      <c r="B59" s="76" t="s">
        <v>1063</v>
      </c>
      <c r="C59" s="33"/>
      <c r="D59" s="18">
        <v>3000</v>
      </c>
      <c r="E59" s="18">
        <v>0</v>
      </c>
      <c r="F59" s="18">
        <v>0</v>
      </c>
      <c r="G59" s="359"/>
      <c r="H59" s="112"/>
      <c r="I59" s="112"/>
      <c r="J59" s="112"/>
      <c r="K59" s="112"/>
    </row>
    <row r="60" spans="1:11" ht="47.25" x14ac:dyDescent="0.25">
      <c r="A60" s="262" t="s">
        <v>352</v>
      </c>
      <c r="B60" s="76" t="s">
        <v>1018</v>
      </c>
      <c r="C60" s="33"/>
      <c r="D60" s="18">
        <v>1980</v>
      </c>
      <c r="E60" s="18">
        <v>0</v>
      </c>
      <c r="F60" s="18">
        <v>0</v>
      </c>
      <c r="G60" s="359"/>
      <c r="H60" s="112"/>
      <c r="I60" s="112"/>
      <c r="J60" s="112"/>
      <c r="K60" s="112"/>
    </row>
    <row r="61" spans="1:11" ht="37.9" customHeight="1" x14ac:dyDescent="0.25">
      <c r="A61" s="262" t="s">
        <v>352</v>
      </c>
      <c r="B61" s="76" t="s">
        <v>1092</v>
      </c>
      <c r="C61" s="33"/>
      <c r="D61" s="18">
        <v>5000</v>
      </c>
      <c r="E61" s="18">
        <v>0</v>
      </c>
      <c r="F61" s="18">
        <v>0</v>
      </c>
      <c r="G61" s="359"/>
      <c r="H61" s="112"/>
      <c r="I61" s="112"/>
      <c r="J61" s="112"/>
      <c r="K61" s="112"/>
    </row>
    <row r="62" spans="1:11" ht="47.25" x14ac:dyDescent="0.25">
      <c r="A62" s="262" t="s">
        <v>352</v>
      </c>
      <c r="B62" s="76" t="s">
        <v>644</v>
      </c>
      <c r="C62" s="33"/>
      <c r="D62" s="18">
        <v>7277.1593800000001</v>
      </c>
      <c r="E62" s="18">
        <v>0</v>
      </c>
      <c r="F62" s="18">
        <v>0</v>
      </c>
      <c r="G62" s="359"/>
      <c r="H62" s="112"/>
      <c r="I62" s="112"/>
      <c r="J62" s="112"/>
      <c r="K62" s="112"/>
    </row>
    <row r="63" spans="1:11" ht="63" x14ac:dyDescent="0.25">
      <c r="A63" s="262" t="s">
        <v>352</v>
      </c>
      <c r="B63" s="76" t="s">
        <v>645</v>
      </c>
      <c r="C63" s="33"/>
      <c r="D63" s="18">
        <f>340.5295+55.3755-395.905</f>
        <v>0</v>
      </c>
      <c r="E63" s="18">
        <v>0</v>
      </c>
      <c r="F63" s="18">
        <v>0</v>
      </c>
      <c r="G63" s="359"/>
      <c r="H63" s="112"/>
      <c r="I63" s="112"/>
      <c r="J63" s="112"/>
      <c r="K63" s="112"/>
    </row>
    <row r="64" spans="1:11" ht="47.25" x14ac:dyDescent="0.25">
      <c r="A64" s="262" t="s">
        <v>352</v>
      </c>
      <c r="B64" s="76" t="s">
        <v>646</v>
      </c>
      <c r="C64" s="30"/>
      <c r="D64" s="18">
        <v>9192.9670999999998</v>
      </c>
      <c r="E64" s="18">
        <v>0</v>
      </c>
      <c r="F64" s="18">
        <v>0</v>
      </c>
      <c r="G64" s="359"/>
      <c r="H64" s="112"/>
      <c r="I64" s="112"/>
      <c r="J64" s="112"/>
      <c r="K64" s="112"/>
    </row>
    <row r="65" spans="1:11" ht="47.25" x14ac:dyDescent="0.25">
      <c r="A65" s="262" t="s">
        <v>352</v>
      </c>
      <c r="B65" s="76" t="s">
        <v>570</v>
      </c>
      <c r="C65" s="30"/>
      <c r="D65" s="18">
        <v>1000</v>
      </c>
      <c r="E65" s="18">
        <v>1000</v>
      </c>
      <c r="F65" s="18">
        <v>1000</v>
      </c>
      <c r="G65" s="359"/>
      <c r="H65" s="112"/>
      <c r="I65" s="112"/>
      <c r="J65" s="112"/>
      <c r="K65" s="112"/>
    </row>
    <row r="66" spans="1:11" ht="45.6" customHeight="1" x14ac:dyDescent="0.25">
      <c r="A66" s="262" t="s">
        <v>352</v>
      </c>
      <c r="B66" s="76" t="s">
        <v>571</v>
      </c>
      <c r="C66" s="30"/>
      <c r="D66" s="18">
        <v>168.005</v>
      </c>
      <c r="E66" s="18">
        <v>168.005</v>
      </c>
      <c r="F66" s="18">
        <v>168.005</v>
      </c>
      <c r="G66" s="359"/>
      <c r="H66" s="112"/>
      <c r="I66" s="112"/>
      <c r="J66" s="112"/>
      <c r="K66" s="112"/>
    </row>
    <row r="67" spans="1:11" ht="45" customHeight="1" x14ac:dyDescent="0.25">
      <c r="A67" s="262" t="s">
        <v>352</v>
      </c>
      <c r="B67" s="76" t="s">
        <v>647</v>
      </c>
      <c r="C67" s="30"/>
      <c r="D67" s="18">
        <f>511.18485+29.07315</f>
        <v>540.25800000000004</v>
      </c>
      <c r="E67" s="18">
        <v>0</v>
      </c>
      <c r="F67" s="18">
        <v>0</v>
      </c>
      <c r="G67" s="359"/>
      <c r="H67" s="112"/>
      <c r="I67" s="112"/>
      <c r="J67" s="112"/>
      <c r="K67" s="112"/>
    </row>
    <row r="68" spans="1:11" ht="45" customHeight="1" x14ac:dyDescent="0.25">
      <c r="A68" s="262" t="s">
        <v>352</v>
      </c>
      <c r="B68" s="439" t="s">
        <v>1041</v>
      </c>
      <c r="C68" s="439"/>
      <c r="D68" s="18">
        <f>12000+8000-5000</f>
        <v>15000</v>
      </c>
      <c r="E68" s="18">
        <v>0</v>
      </c>
      <c r="F68" s="18">
        <v>0</v>
      </c>
      <c r="G68" s="359"/>
      <c r="H68" s="112"/>
      <c r="I68" s="112"/>
      <c r="J68" s="112"/>
      <c r="K68" s="112"/>
    </row>
    <row r="69" spans="1:11" ht="31.5" customHeight="1" x14ac:dyDescent="0.25">
      <c r="A69" s="262" t="s">
        <v>352</v>
      </c>
      <c r="B69" s="76" t="s">
        <v>495</v>
      </c>
      <c r="C69" s="30"/>
      <c r="D69" s="18">
        <v>495</v>
      </c>
      <c r="E69" s="18">
        <v>0</v>
      </c>
      <c r="F69" s="18">
        <v>0</v>
      </c>
      <c r="G69" s="359"/>
      <c r="H69" s="112"/>
      <c r="I69" s="112"/>
      <c r="J69" s="112"/>
      <c r="K69" s="112"/>
    </row>
    <row r="70" spans="1:11" ht="64.5" customHeight="1" x14ac:dyDescent="0.25">
      <c r="A70" s="262" t="s">
        <v>1053</v>
      </c>
      <c r="B70" s="76" t="s">
        <v>1042</v>
      </c>
      <c r="C70" s="30"/>
      <c r="D70" s="18">
        <v>0</v>
      </c>
      <c r="E70" s="18">
        <v>4148.6585400000004</v>
      </c>
      <c r="F70" s="18">
        <v>0</v>
      </c>
      <c r="G70" s="359"/>
      <c r="H70" s="112"/>
      <c r="I70" s="112"/>
      <c r="J70" s="112"/>
      <c r="K70" s="112"/>
    </row>
    <row r="71" spans="1:11" ht="40.5" customHeight="1" x14ac:dyDescent="0.25">
      <c r="A71" s="265" t="s">
        <v>302</v>
      </c>
      <c r="B71" s="75" t="s">
        <v>214</v>
      </c>
      <c r="C71" s="29" t="e">
        <f>C90+#REF!+C88+C72+#REF!</f>
        <v>#REF!</v>
      </c>
      <c r="D71" s="29">
        <f>D72+D94</f>
        <v>393888.87426999997</v>
      </c>
      <c r="E71" s="29">
        <f>E72+E94</f>
        <v>424510.04294999992</v>
      </c>
      <c r="F71" s="29">
        <f>F72+F94</f>
        <v>443537.19711000007</v>
      </c>
      <c r="G71" s="359"/>
      <c r="H71" s="112"/>
      <c r="I71" s="112"/>
      <c r="J71" s="112"/>
      <c r="K71" s="112"/>
    </row>
    <row r="72" spans="1:11" ht="39.75" customHeight="1" x14ac:dyDescent="0.25">
      <c r="A72" s="32" t="s">
        <v>305</v>
      </c>
      <c r="B72" s="77" t="s">
        <v>137</v>
      </c>
      <c r="C72" s="33" t="e">
        <f>#REF!+C89+#REF!+C74+C76+C77+#REF!+C80+C81+C82+C73+C84+C78+#REF!</f>
        <v>#REF!</v>
      </c>
      <c r="D72" s="33">
        <f>SUM(D73:D91)</f>
        <v>393167.56926999998</v>
      </c>
      <c r="E72" s="33">
        <f>SUM(E73:E91)</f>
        <v>424060.80394999991</v>
      </c>
      <c r="F72" s="33">
        <f>SUM(F73:F91)</f>
        <v>443071.74811000004</v>
      </c>
      <c r="G72" s="359"/>
      <c r="H72" s="112"/>
      <c r="I72" s="112"/>
      <c r="J72" s="112"/>
      <c r="K72" s="112"/>
    </row>
    <row r="73" spans="1:11" ht="63" x14ac:dyDescent="0.25">
      <c r="A73" s="262" t="s">
        <v>305</v>
      </c>
      <c r="B73" s="76" t="s">
        <v>354</v>
      </c>
      <c r="C73" s="30">
        <v>2375</v>
      </c>
      <c r="D73" s="18">
        <v>1470</v>
      </c>
      <c r="E73" s="18">
        <v>1130</v>
      </c>
      <c r="F73" s="18">
        <v>0</v>
      </c>
      <c r="G73" s="359"/>
      <c r="H73" s="112"/>
      <c r="I73" s="112"/>
      <c r="J73" s="112"/>
      <c r="K73" s="112"/>
    </row>
    <row r="74" spans="1:11" ht="63" x14ac:dyDescent="0.25">
      <c r="A74" s="262" t="s">
        <v>305</v>
      </c>
      <c r="B74" s="76" t="s">
        <v>574</v>
      </c>
      <c r="C74" s="30">
        <v>48045.527999999998</v>
      </c>
      <c r="D74" s="18">
        <v>51964.42</v>
      </c>
      <c r="E74" s="18">
        <v>55123.663999999997</v>
      </c>
      <c r="F74" s="18">
        <v>58333.048000000003</v>
      </c>
      <c r="G74" s="359"/>
      <c r="H74" s="112"/>
      <c r="I74" s="112"/>
      <c r="J74" s="112"/>
      <c r="K74" s="112"/>
    </row>
    <row r="75" spans="1:11" ht="78.75" x14ac:dyDescent="0.25">
      <c r="A75" s="262" t="s">
        <v>305</v>
      </c>
      <c r="B75" s="76" t="s">
        <v>575</v>
      </c>
      <c r="C75" s="30"/>
      <c r="D75" s="18">
        <v>251389.158</v>
      </c>
      <c r="E75" s="18">
        <v>267175.44</v>
      </c>
      <c r="F75" s="18">
        <v>283183.27899999998</v>
      </c>
      <c r="G75" s="359"/>
      <c r="H75" s="112"/>
      <c r="I75" s="112"/>
      <c r="J75" s="112"/>
      <c r="K75" s="112"/>
    </row>
    <row r="76" spans="1:11" ht="47.25" x14ac:dyDescent="0.25">
      <c r="A76" s="262" t="s">
        <v>305</v>
      </c>
      <c r="B76" s="76" t="s">
        <v>648</v>
      </c>
      <c r="C76" s="30">
        <v>3064.058</v>
      </c>
      <c r="D76" s="18">
        <v>3671.3712</v>
      </c>
      <c r="E76" s="18">
        <v>6112.8</v>
      </c>
      <c r="F76" s="18">
        <v>6112.8</v>
      </c>
      <c r="G76" s="359"/>
      <c r="H76" s="112"/>
      <c r="I76" s="112"/>
      <c r="J76" s="112"/>
      <c r="K76" s="112"/>
    </row>
    <row r="77" spans="1:11" ht="47.25" customHeight="1" x14ac:dyDescent="0.25">
      <c r="A77" s="262" t="s">
        <v>305</v>
      </c>
      <c r="B77" s="76" t="s">
        <v>236</v>
      </c>
      <c r="C77" s="30">
        <v>768.47400000000005</v>
      </c>
      <c r="D77" s="18">
        <v>1101.2190000000001</v>
      </c>
      <c r="E77" s="18">
        <v>1111.5809999999999</v>
      </c>
      <c r="F77" s="18">
        <v>1153.444</v>
      </c>
      <c r="G77" s="359"/>
      <c r="H77" s="112"/>
      <c r="I77" s="112"/>
      <c r="J77" s="112"/>
      <c r="K77" s="112"/>
    </row>
    <row r="78" spans="1:11" ht="47.25" x14ac:dyDescent="0.25">
      <c r="A78" s="262" t="s">
        <v>353</v>
      </c>
      <c r="B78" s="76" t="s">
        <v>498</v>
      </c>
      <c r="C78" s="30">
        <v>1804.088</v>
      </c>
      <c r="D78" s="18">
        <v>2582.8829999999998</v>
      </c>
      <c r="E78" s="18">
        <v>2607.136</v>
      </c>
      <c r="F78" s="18">
        <v>2705.1170000000002</v>
      </c>
      <c r="G78" s="359"/>
      <c r="H78" s="112"/>
      <c r="I78" s="112"/>
      <c r="J78" s="112"/>
      <c r="K78" s="112"/>
    </row>
    <row r="79" spans="1:11" ht="63" x14ac:dyDescent="0.25">
      <c r="A79" s="262" t="s">
        <v>305</v>
      </c>
      <c r="B79" s="76" t="s">
        <v>649</v>
      </c>
      <c r="C79" s="30">
        <f>13848.602</f>
        <v>13848.602000000001</v>
      </c>
      <c r="D79" s="18">
        <v>11734.25</v>
      </c>
      <c r="E79" s="18">
        <v>11734.25</v>
      </c>
      <c r="F79" s="18">
        <v>11734.25</v>
      </c>
      <c r="G79" s="359"/>
      <c r="H79" s="112"/>
      <c r="I79" s="112"/>
      <c r="J79" s="112"/>
      <c r="K79" s="112"/>
    </row>
    <row r="80" spans="1:11" ht="47.25" x14ac:dyDescent="0.25">
      <c r="A80" s="262" t="s">
        <v>305</v>
      </c>
      <c r="B80" s="76" t="s">
        <v>499</v>
      </c>
      <c r="C80" s="30">
        <v>11501.933999999999</v>
      </c>
      <c r="D80" s="18">
        <v>11041.041999999999</v>
      </c>
      <c r="E80" s="18">
        <v>11041.041999999999</v>
      </c>
      <c r="F80" s="18">
        <v>11041.041999999999</v>
      </c>
      <c r="G80" s="359"/>
      <c r="H80" s="112"/>
      <c r="I80" s="112"/>
      <c r="J80" s="112"/>
      <c r="K80" s="112"/>
    </row>
    <row r="81" spans="1:251" ht="47.25" x14ac:dyDescent="0.25">
      <c r="A81" s="262" t="s">
        <v>305</v>
      </c>
      <c r="B81" s="76" t="s">
        <v>500</v>
      </c>
      <c r="C81" s="30">
        <v>1.6952400000000001</v>
      </c>
      <c r="D81" s="18">
        <v>2.31474</v>
      </c>
      <c r="E81" s="18">
        <v>2.4073199999999999</v>
      </c>
      <c r="F81" s="18">
        <v>2.5036200000000002</v>
      </c>
      <c r="G81" s="359"/>
      <c r="H81" s="112"/>
      <c r="I81" s="112"/>
      <c r="J81" s="112"/>
      <c r="K81" s="112"/>
    </row>
    <row r="82" spans="1:251" ht="47.25" customHeight="1" x14ac:dyDescent="0.25">
      <c r="A82" s="262" t="s">
        <v>305</v>
      </c>
      <c r="B82" s="76" t="s">
        <v>650</v>
      </c>
      <c r="C82" s="30">
        <v>316.23500000000001</v>
      </c>
      <c r="D82" s="18">
        <v>1485.3911900000001</v>
      </c>
      <c r="E82" s="18">
        <v>1485.3911900000001</v>
      </c>
      <c r="F82" s="18">
        <v>1485.3911900000001</v>
      </c>
      <c r="G82" s="359"/>
      <c r="H82" s="112"/>
      <c r="I82" s="112"/>
      <c r="J82" s="112"/>
      <c r="K82" s="112"/>
    </row>
    <row r="83" spans="1:251" ht="65.25" customHeight="1" x14ac:dyDescent="0.25">
      <c r="A83" s="262" t="s">
        <v>305</v>
      </c>
      <c r="B83" s="76" t="s">
        <v>503</v>
      </c>
      <c r="C83" s="30"/>
      <c r="D83" s="18">
        <f>16987.40035-1489.302-122.016</f>
        <v>15376.082350000001</v>
      </c>
      <c r="E83" s="18">
        <v>10793.35435</v>
      </c>
      <c r="F83" s="18">
        <v>10793.35434</v>
      </c>
      <c r="G83" s="359"/>
      <c r="H83" s="112"/>
      <c r="I83" s="112"/>
      <c r="J83" s="112"/>
      <c r="K83" s="112"/>
    </row>
    <row r="84" spans="1:251" ht="45" customHeight="1" x14ac:dyDescent="0.25">
      <c r="A84" s="262" t="s">
        <v>353</v>
      </c>
      <c r="B84" s="76" t="s">
        <v>418</v>
      </c>
      <c r="C84" s="30">
        <v>22005.496800000001</v>
      </c>
      <c r="D84" s="18">
        <f>15399.59071</f>
        <v>15399.59071</v>
      </c>
      <c r="E84" s="18">
        <v>15787.855009999999</v>
      </c>
      <c r="F84" s="18">
        <v>16369.454879999999</v>
      </c>
      <c r="G84" s="359"/>
      <c r="H84" s="112"/>
      <c r="I84" s="112"/>
      <c r="J84" s="112"/>
      <c r="K84" s="112"/>
    </row>
    <row r="85" spans="1:251" ht="77.45" customHeight="1" x14ac:dyDescent="0.25">
      <c r="A85" s="262" t="s">
        <v>353</v>
      </c>
      <c r="B85" s="76" t="s">
        <v>772</v>
      </c>
      <c r="C85" s="30"/>
      <c r="D85" s="18">
        <v>3.3870800000000001</v>
      </c>
      <c r="E85" s="18">
        <v>3.3870800000000001</v>
      </c>
      <c r="F85" s="18">
        <v>3.3870800000000001</v>
      </c>
      <c r="G85" s="359"/>
      <c r="H85" s="112"/>
      <c r="I85" s="112"/>
      <c r="J85" s="112"/>
      <c r="K85" s="112"/>
    </row>
    <row r="86" spans="1:251" ht="72.75" customHeight="1" x14ac:dyDescent="0.25">
      <c r="A86" s="262" t="s">
        <v>1054</v>
      </c>
      <c r="B86" s="76" t="s">
        <v>190</v>
      </c>
      <c r="C86" s="30">
        <v>4647.3230000000003</v>
      </c>
      <c r="D86" s="30">
        <v>5743.3270000000002</v>
      </c>
      <c r="E86" s="30">
        <v>5971.61</v>
      </c>
      <c r="F86" s="18">
        <v>6210.7650000000003</v>
      </c>
      <c r="G86" s="359"/>
      <c r="H86" s="112"/>
      <c r="I86" s="112"/>
      <c r="J86" s="112"/>
      <c r="K86" s="112"/>
    </row>
    <row r="87" spans="1:251" ht="66.75" customHeight="1" x14ac:dyDescent="0.25">
      <c r="A87" s="262" t="s">
        <v>573</v>
      </c>
      <c r="B87" s="76" t="s">
        <v>651</v>
      </c>
      <c r="C87" s="30"/>
      <c r="D87" s="18">
        <f>13550.4-13550.4</f>
        <v>0</v>
      </c>
      <c r="E87" s="18">
        <v>13550.4</v>
      </c>
      <c r="F87" s="18">
        <v>13550.4</v>
      </c>
      <c r="J87" s="112"/>
      <c r="K87" s="112"/>
    </row>
    <row r="88" spans="1:251" ht="44.25" customHeight="1" x14ac:dyDescent="0.25">
      <c r="A88" s="262" t="s">
        <v>304</v>
      </c>
      <c r="B88" s="76" t="s">
        <v>497</v>
      </c>
      <c r="C88" s="30">
        <v>18.268000000000001</v>
      </c>
      <c r="D88" s="18">
        <v>11.829000000000001</v>
      </c>
      <c r="E88" s="18">
        <v>12.269</v>
      </c>
      <c r="F88" s="18">
        <v>151.56200000000001</v>
      </c>
      <c r="G88" s="359"/>
      <c r="H88" s="112"/>
      <c r="I88" s="112"/>
      <c r="J88" s="112"/>
      <c r="K88" s="112"/>
    </row>
    <row r="89" spans="1:251" ht="47.25" x14ac:dyDescent="0.25">
      <c r="A89" s="262" t="s">
        <v>409</v>
      </c>
      <c r="B89" s="76" t="s">
        <v>410</v>
      </c>
      <c r="C89" s="30">
        <v>13848.602000000001</v>
      </c>
      <c r="D89" s="18">
        <v>15880.55</v>
      </c>
      <c r="E89" s="18">
        <v>15880.55</v>
      </c>
      <c r="F89" s="18">
        <v>15533.75</v>
      </c>
      <c r="G89" s="359"/>
      <c r="H89" s="112"/>
      <c r="I89" s="112"/>
      <c r="J89" s="112"/>
      <c r="K89" s="112"/>
    </row>
    <row r="90" spans="1:251" ht="39" customHeight="1" x14ac:dyDescent="0.25">
      <c r="A90" s="262" t="s">
        <v>301</v>
      </c>
      <c r="B90" s="76" t="s">
        <v>496</v>
      </c>
      <c r="C90" s="30">
        <v>1331</v>
      </c>
      <c r="D90" s="18">
        <v>1447.646</v>
      </c>
      <c r="E90" s="18">
        <v>1641.578</v>
      </c>
      <c r="F90" s="18">
        <v>1696.2670000000001</v>
      </c>
      <c r="G90" s="359"/>
      <c r="H90" s="112"/>
      <c r="I90" s="112"/>
      <c r="J90" s="112"/>
      <c r="K90" s="112"/>
    </row>
    <row r="91" spans="1:251" ht="40.5" customHeight="1" x14ac:dyDescent="0.25">
      <c r="A91" s="32" t="s">
        <v>442</v>
      </c>
      <c r="B91" s="77" t="s">
        <v>443</v>
      </c>
      <c r="C91" s="33" t="e">
        <f>#REF!+#REF!</f>
        <v>#REF!</v>
      </c>
      <c r="D91" s="34">
        <f>D92+D93</f>
        <v>2863.1080000000002</v>
      </c>
      <c r="E91" s="34">
        <f t="shared" ref="E91:F91" si="1">E92+E93</f>
        <v>2896.0889999999999</v>
      </c>
      <c r="F91" s="34">
        <f t="shared" si="1"/>
        <v>3011.933</v>
      </c>
      <c r="G91" s="359"/>
      <c r="H91" s="112"/>
      <c r="I91" s="112"/>
      <c r="J91" s="112"/>
      <c r="K91" s="112"/>
    </row>
    <row r="92" spans="1:251" ht="47.25" customHeight="1" x14ac:dyDescent="0.25">
      <c r="A92" s="368" t="s">
        <v>442</v>
      </c>
      <c r="B92" s="369" t="s">
        <v>237</v>
      </c>
      <c r="C92" s="370"/>
      <c r="D92" s="104">
        <f>1017+165.141</f>
        <v>1182.1410000000001</v>
      </c>
      <c r="E92" s="104">
        <v>1052.0730000000001</v>
      </c>
      <c r="F92" s="104">
        <v>1094.155</v>
      </c>
      <c r="G92" s="359"/>
      <c r="H92" s="112"/>
      <c r="I92" s="112"/>
      <c r="J92" s="112"/>
      <c r="K92" s="112"/>
    </row>
    <row r="93" spans="1:251" ht="47.25" customHeight="1" x14ac:dyDescent="0.25">
      <c r="A93" s="368" t="s">
        <v>442</v>
      </c>
      <c r="B93" s="369" t="s">
        <v>186</v>
      </c>
      <c r="C93" s="370"/>
      <c r="D93" s="104">
        <f>1846.108-165.141</f>
        <v>1680.9669999999999</v>
      </c>
      <c r="E93" s="104">
        <v>1844.0160000000001</v>
      </c>
      <c r="F93" s="104">
        <v>1917.778</v>
      </c>
      <c r="G93" s="359"/>
      <c r="H93" s="112"/>
      <c r="I93" s="112"/>
      <c r="J93" s="112"/>
      <c r="K93" s="112"/>
    </row>
    <row r="94" spans="1:251" ht="30" customHeight="1" x14ac:dyDescent="0.25">
      <c r="A94" s="32" t="s">
        <v>468</v>
      </c>
      <c r="B94" s="77" t="s">
        <v>469</v>
      </c>
      <c r="C94" s="33"/>
      <c r="D94" s="34">
        <f>D95</f>
        <v>721.30499999999995</v>
      </c>
      <c r="E94" s="34">
        <f>E95</f>
        <v>449.23899999999998</v>
      </c>
      <c r="F94" s="34">
        <f>F95</f>
        <v>465.44900000000001</v>
      </c>
      <c r="G94" s="359"/>
      <c r="H94" s="112"/>
      <c r="I94" s="112"/>
      <c r="J94" s="112"/>
      <c r="K94" s="112"/>
    </row>
    <row r="95" spans="1:251" ht="53.45" customHeight="1" x14ac:dyDescent="0.25">
      <c r="A95" s="262" t="s">
        <v>468</v>
      </c>
      <c r="B95" s="76" t="s">
        <v>671</v>
      </c>
      <c r="C95" s="30"/>
      <c r="D95" s="18">
        <f>445.227+276.078</f>
        <v>721.30499999999995</v>
      </c>
      <c r="E95" s="18">
        <v>449.23899999999998</v>
      </c>
      <c r="F95" s="18">
        <v>465.44900000000001</v>
      </c>
      <c r="G95" s="359"/>
      <c r="H95" s="112"/>
      <c r="I95" s="112"/>
      <c r="J95" s="112"/>
      <c r="K95" s="112"/>
    </row>
    <row r="96" spans="1:251" x14ac:dyDescent="0.25">
      <c r="A96" s="265" t="s">
        <v>355</v>
      </c>
      <c r="B96" s="75" t="s">
        <v>364</v>
      </c>
      <c r="C96" s="29">
        <v>0</v>
      </c>
      <c r="D96" s="31">
        <f>D99+D98+D97</f>
        <v>26501.1878</v>
      </c>
      <c r="E96" s="31">
        <f>E99+E98+E97</f>
        <v>24793.856639999998</v>
      </c>
      <c r="F96" s="31">
        <f>F99+F98+F97</f>
        <v>25639.570800000001</v>
      </c>
      <c r="G96" s="28"/>
      <c r="H96" s="114"/>
      <c r="I96" s="114"/>
      <c r="J96" s="114"/>
      <c r="K96" s="114"/>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5"/>
      <c r="FU96" s="35"/>
      <c r="FV96" s="35"/>
      <c r="FW96" s="35"/>
      <c r="FX96" s="35"/>
      <c r="FY96" s="35"/>
      <c r="FZ96" s="35"/>
      <c r="GA96" s="35"/>
      <c r="GB96" s="35"/>
      <c r="GC96" s="35"/>
      <c r="GD96" s="35"/>
      <c r="GE96" s="35"/>
      <c r="GF96" s="35"/>
      <c r="GG96" s="35"/>
      <c r="GH96" s="35"/>
      <c r="GI96" s="35"/>
      <c r="GJ96" s="35"/>
      <c r="GK96" s="35"/>
      <c r="GL96" s="35"/>
      <c r="GM96" s="35"/>
      <c r="GN96" s="35"/>
      <c r="GO96" s="35"/>
      <c r="GP96" s="35"/>
      <c r="GQ96" s="35"/>
      <c r="GR96" s="35"/>
      <c r="GS96" s="35"/>
      <c r="GT96" s="35"/>
      <c r="GU96" s="35"/>
      <c r="GV96" s="35"/>
      <c r="GW96" s="35"/>
      <c r="GX96" s="35"/>
      <c r="GY96" s="35"/>
      <c r="GZ96" s="35"/>
      <c r="HA96" s="35"/>
      <c r="HB96" s="35"/>
      <c r="HC96" s="35"/>
      <c r="HD96" s="35"/>
      <c r="HE96" s="35"/>
      <c r="HF96" s="35"/>
      <c r="HG96" s="35"/>
      <c r="HH96" s="35"/>
      <c r="HI96" s="35"/>
      <c r="HJ96" s="35"/>
      <c r="HK96" s="35"/>
      <c r="HL96" s="35"/>
      <c r="HM96" s="35"/>
      <c r="HN96" s="35"/>
      <c r="HO96" s="35"/>
      <c r="HP96" s="35"/>
      <c r="HQ96" s="35"/>
      <c r="HR96" s="35"/>
      <c r="HS96" s="35"/>
      <c r="HT96" s="35"/>
      <c r="HU96" s="35"/>
      <c r="HV96" s="35"/>
      <c r="HW96" s="35"/>
      <c r="HX96" s="35"/>
      <c r="HY96" s="35"/>
      <c r="HZ96" s="35"/>
      <c r="IA96" s="35"/>
      <c r="IB96" s="35"/>
      <c r="IC96" s="35"/>
      <c r="ID96" s="35"/>
      <c r="IE96" s="35"/>
      <c r="IF96" s="35"/>
      <c r="IG96" s="35"/>
      <c r="IH96" s="35"/>
      <c r="II96" s="35"/>
      <c r="IJ96" s="35"/>
      <c r="IK96" s="35"/>
      <c r="IL96" s="35"/>
      <c r="IM96" s="35"/>
      <c r="IN96" s="35"/>
      <c r="IO96" s="35"/>
      <c r="IP96" s="35"/>
      <c r="IQ96" s="35"/>
    </row>
    <row r="97" spans="1:251" ht="47.45" customHeight="1" x14ac:dyDescent="0.25">
      <c r="A97" s="262" t="s">
        <v>356</v>
      </c>
      <c r="B97" s="76" t="s">
        <v>652</v>
      </c>
      <c r="C97" s="30"/>
      <c r="D97" s="18">
        <v>447.71300000000002</v>
      </c>
      <c r="E97" s="18">
        <v>0</v>
      </c>
      <c r="F97" s="18">
        <v>0</v>
      </c>
      <c r="G97" s="28"/>
      <c r="H97" s="114"/>
      <c r="I97" s="114"/>
      <c r="J97" s="114"/>
      <c r="K97" s="114"/>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35"/>
      <c r="FH97" s="35"/>
      <c r="FI97" s="35"/>
      <c r="FJ97" s="35"/>
      <c r="FK97" s="35"/>
      <c r="FL97" s="35"/>
      <c r="FM97" s="35"/>
      <c r="FN97" s="35"/>
      <c r="FO97" s="35"/>
      <c r="FP97" s="35"/>
      <c r="FQ97" s="35"/>
      <c r="FR97" s="35"/>
      <c r="FS97" s="35"/>
      <c r="FT97" s="35"/>
      <c r="FU97" s="35"/>
      <c r="FV97" s="35"/>
      <c r="FW97" s="35"/>
      <c r="FX97" s="35"/>
      <c r="FY97" s="35"/>
      <c r="FZ97" s="35"/>
      <c r="GA97" s="35"/>
      <c r="GB97" s="35"/>
      <c r="GC97" s="35"/>
      <c r="GD97" s="35"/>
      <c r="GE97" s="35"/>
      <c r="GF97" s="35"/>
      <c r="GG97" s="35"/>
      <c r="GH97" s="35"/>
      <c r="GI97" s="35"/>
      <c r="GJ97" s="35"/>
      <c r="GK97" s="35"/>
      <c r="GL97" s="35"/>
      <c r="GM97" s="35"/>
      <c r="GN97" s="35"/>
      <c r="GO97" s="35"/>
      <c r="GP97" s="35"/>
      <c r="GQ97" s="35"/>
      <c r="GR97" s="35"/>
      <c r="GS97" s="35"/>
      <c r="GT97" s="35"/>
      <c r="GU97" s="35"/>
      <c r="GV97" s="35"/>
      <c r="GW97" s="35"/>
      <c r="GX97" s="35"/>
      <c r="GY97" s="35"/>
      <c r="GZ97" s="35"/>
      <c r="HA97" s="35"/>
      <c r="HB97" s="35"/>
      <c r="HC97" s="35"/>
      <c r="HD97" s="35"/>
      <c r="HE97" s="35"/>
      <c r="HF97" s="35"/>
      <c r="HG97" s="35"/>
      <c r="HH97" s="35"/>
      <c r="HI97" s="35"/>
      <c r="HJ97" s="35"/>
      <c r="HK97" s="35"/>
      <c r="HL97" s="35"/>
      <c r="HM97" s="35"/>
      <c r="HN97" s="35"/>
      <c r="HO97" s="35"/>
      <c r="HP97" s="35"/>
      <c r="HQ97" s="35"/>
      <c r="HR97" s="35"/>
      <c r="HS97" s="35"/>
      <c r="HT97" s="35"/>
      <c r="HU97" s="35"/>
      <c r="HV97" s="35"/>
      <c r="HW97" s="35"/>
      <c r="HX97" s="35"/>
      <c r="HY97" s="35"/>
      <c r="HZ97" s="35"/>
      <c r="IA97" s="35"/>
      <c r="IB97" s="35"/>
      <c r="IC97" s="35"/>
      <c r="ID97" s="35"/>
      <c r="IE97" s="35"/>
      <c r="IF97" s="35"/>
      <c r="IG97" s="35"/>
      <c r="IH97" s="35"/>
      <c r="II97" s="35"/>
      <c r="IJ97" s="35"/>
      <c r="IK97" s="35"/>
      <c r="IL97" s="35"/>
      <c r="IM97" s="35"/>
      <c r="IN97" s="35"/>
      <c r="IO97" s="35"/>
      <c r="IP97" s="35"/>
      <c r="IQ97" s="35"/>
    </row>
    <row r="98" spans="1:251" ht="63" x14ac:dyDescent="0.25">
      <c r="A98" s="262" t="s">
        <v>598</v>
      </c>
      <c r="B98" s="76" t="s">
        <v>599</v>
      </c>
      <c r="C98" s="30"/>
      <c r="D98" s="18">
        <f>3382.85664-2133.38184</f>
        <v>1249.4748</v>
      </c>
      <c r="E98" s="18">
        <v>3382.85664</v>
      </c>
      <c r="F98" s="18">
        <v>4228.5708000000004</v>
      </c>
      <c r="G98" s="28"/>
      <c r="H98" s="114"/>
      <c r="I98" s="114"/>
      <c r="J98" s="114"/>
      <c r="K98" s="114"/>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c r="IQ98" s="35"/>
    </row>
    <row r="99" spans="1:251" ht="47.25" x14ac:dyDescent="0.25">
      <c r="A99" s="262" t="s">
        <v>408</v>
      </c>
      <c r="B99" s="76" t="s">
        <v>411</v>
      </c>
      <c r="C99" s="30">
        <v>0</v>
      </c>
      <c r="D99" s="18">
        <f>21411+3393</f>
        <v>24804</v>
      </c>
      <c r="E99" s="18">
        <v>21411</v>
      </c>
      <c r="F99" s="18">
        <v>21411</v>
      </c>
      <c r="G99" s="28"/>
      <c r="H99" s="114"/>
      <c r="I99" s="114"/>
      <c r="J99" s="114"/>
      <c r="K99" s="114"/>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5"/>
      <c r="FT99" s="35"/>
      <c r="FU99" s="35"/>
      <c r="FV99" s="35"/>
      <c r="FW99" s="35"/>
      <c r="FX99" s="35"/>
      <c r="FY99" s="35"/>
      <c r="FZ99" s="35"/>
      <c r="GA99" s="35"/>
      <c r="GB99" s="35"/>
      <c r="GC99" s="35"/>
      <c r="GD99" s="35"/>
      <c r="GE99" s="35"/>
      <c r="GF99" s="35"/>
      <c r="GG99" s="35"/>
      <c r="GH99" s="35"/>
      <c r="GI99" s="35"/>
      <c r="GJ99" s="35"/>
      <c r="GK99" s="35"/>
      <c r="GL99" s="35"/>
      <c r="GM99" s="35"/>
      <c r="GN99" s="35"/>
      <c r="GO99" s="35"/>
      <c r="GP99" s="35"/>
      <c r="GQ99" s="35"/>
      <c r="GR99" s="35"/>
      <c r="GS99" s="35"/>
      <c r="GT99" s="35"/>
      <c r="GU99" s="35"/>
      <c r="GV99" s="35"/>
      <c r="GW99" s="35"/>
      <c r="GX99" s="35"/>
      <c r="GY99" s="35"/>
      <c r="GZ99" s="35"/>
      <c r="HA99" s="35"/>
      <c r="HB99" s="35"/>
      <c r="HC99" s="35"/>
      <c r="HD99" s="35"/>
      <c r="HE99" s="35"/>
      <c r="HF99" s="35"/>
      <c r="HG99" s="35"/>
      <c r="HH99" s="35"/>
      <c r="HI99" s="35"/>
      <c r="HJ99" s="35"/>
      <c r="HK99" s="35"/>
      <c r="HL99" s="35"/>
      <c r="HM99" s="35"/>
      <c r="HN99" s="35"/>
      <c r="HO99" s="35"/>
      <c r="HP99" s="35"/>
      <c r="HQ99" s="35"/>
      <c r="HR99" s="35"/>
      <c r="HS99" s="35"/>
      <c r="HT99" s="35"/>
      <c r="HU99" s="35"/>
      <c r="HV99" s="35"/>
      <c r="HW99" s="35"/>
      <c r="HX99" s="35"/>
      <c r="HY99" s="35"/>
      <c r="HZ99" s="35"/>
      <c r="IA99" s="35"/>
      <c r="IB99" s="35"/>
      <c r="IC99" s="35"/>
      <c r="ID99" s="35"/>
      <c r="IE99" s="35"/>
      <c r="IF99" s="35"/>
      <c r="IG99" s="35"/>
      <c r="IH99" s="35"/>
      <c r="II99" s="35"/>
      <c r="IJ99" s="35"/>
      <c r="IK99" s="35"/>
      <c r="IL99" s="35"/>
      <c r="IM99" s="35"/>
      <c r="IN99" s="35"/>
      <c r="IO99" s="35"/>
      <c r="IP99" s="35"/>
      <c r="IQ99" s="35"/>
    </row>
    <row r="100" spans="1:251" x14ac:dyDescent="0.25">
      <c r="A100" s="262"/>
      <c r="B100" s="75" t="s">
        <v>176</v>
      </c>
      <c r="C100" s="29" t="e">
        <f>C10+C40</f>
        <v>#REF!</v>
      </c>
      <c r="D100" s="29">
        <f>D10+D40</f>
        <v>949088.79797999992</v>
      </c>
      <c r="E100" s="29">
        <f>E10+E40</f>
        <v>754632.78599999985</v>
      </c>
      <c r="F100" s="29">
        <f>F10+F40</f>
        <v>766856.98444000003</v>
      </c>
      <c r="G100" s="28"/>
      <c r="H100" s="114"/>
      <c r="I100" s="114"/>
      <c r="J100" s="114"/>
      <c r="K100" s="114"/>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35"/>
      <c r="FP100" s="35"/>
      <c r="FQ100" s="35"/>
      <c r="FR100" s="35"/>
      <c r="FS100" s="35"/>
      <c r="FT100" s="35"/>
      <c r="FU100" s="35"/>
      <c r="FV100" s="35"/>
      <c r="FW100" s="35"/>
      <c r="FX100" s="35"/>
      <c r="FY100" s="35"/>
      <c r="FZ100" s="35"/>
      <c r="GA100" s="35"/>
      <c r="GB100" s="35"/>
      <c r="GC100" s="35"/>
      <c r="GD100" s="35"/>
      <c r="GE100" s="35"/>
      <c r="GF100" s="35"/>
      <c r="GG100" s="35"/>
      <c r="GH100" s="35"/>
      <c r="GI100" s="35"/>
      <c r="GJ100" s="35"/>
      <c r="GK100" s="35"/>
      <c r="GL100" s="35"/>
      <c r="GM100" s="35"/>
      <c r="GN100" s="35"/>
      <c r="GO100" s="35"/>
      <c r="GP100" s="35"/>
      <c r="GQ100" s="35"/>
      <c r="GR100" s="35"/>
      <c r="GS100" s="35"/>
      <c r="GT100" s="35"/>
      <c r="GU100" s="35"/>
      <c r="GV100" s="35"/>
      <c r="GW100" s="35"/>
      <c r="GX100" s="35"/>
      <c r="GY100" s="35"/>
      <c r="GZ100" s="35"/>
      <c r="HA100" s="35"/>
      <c r="HB100" s="35"/>
      <c r="HC100" s="35"/>
      <c r="HD100" s="35"/>
      <c r="HE100" s="35"/>
      <c r="HF100" s="35"/>
      <c r="HG100" s="35"/>
      <c r="HH100" s="35"/>
      <c r="HI100" s="35"/>
      <c r="HJ100" s="35"/>
      <c r="HK100" s="35"/>
      <c r="HL100" s="35"/>
      <c r="HM100" s="35"/>
      <c r="HN100" s="35"/>
      <c r="HO100" s="35"/>
      <c r="HP100" s="35"/>
      <c r="HQ100" s="35"/>
      <c r="HR100" s="35"/>
      <c r="HS100" s="35"/>
      <c r="HT100" s="35"/>
      <c r="HU100" s="35"/>
      <c r="HV100" s="35"/>
      <c r="HW100" s="35"/>
      <c r="HX100" s="35"/>
      <c r="HY100" s="35"/>
      <c r="HZ100" s="35"/>
      <c r="IA100" s="35"/>
      <c r="IB100" s="35"/>
      <c r="IC100" s="35"/>
      <c r="ID100" s="35"/>
      <c r="IE100" s="35"/>
      <c r="IF100" s="35"/>
      <c r="IG100" s="35"/>
      <c r="IH100" s="35"/>
      <c r="II100" s="35"/>
      <c r="IJ100" s="35"/>
      <c r="IK100" s="35"/>
      <c r="IL100" s="35"/>
      <c r="IM100" s="35"/>
      <c r="IN100" s="35"/>
      <c r="IO100" s="35"/>
      <c r="IP100" s="35"/>
      <c r="IQ100" s="35"/>
    </row>
    <row r="101" spans="1:251" ht="49.15" customHeight="1" x14ac:dyDescent="0.25">
      <c r="B101" s="35" t="s">
        <v>1066</v>
      </c>
      <c r="C101" s="371"/>
      <c r="D101" s="216">
        <v>925067.56128999998</v>
      </c>
      <c r="G101" s="359"/>
      <c r="H101" s="112"/>
      <c r="I101" s="112"/>
      <c r="J101" s="112"/>
      <c r="K101" s="112"/>
    </row>
    <row r="102" spans="1:251" ht="51" customHeight="1" x14ac:dyDescent="0.25">
      <c r="B102" s="35" t="s">
        <v>1067</v>
      </c>
      <c r="C102" s="116"/>
      <c r="D102" s="28">
        <v>949088.79798000003</v>
      </c>
      <c r="E102" s="28">
        <f>D100-D102</f>
        <v>0</v>
      </c>
      <c r="F102" s="28"/>
      <c r="G102" s="359"/>
      <c r="H102" s="112"/>
      <c r="I102" s="112"/>
      <c r="J102" s="112"/>
      <c r="K102" s="112"/>
    </row>
    <row r="103" spans="1:251" x14ac:dyDescent="0.25">
      <c r="C103" s="116"/>
      <c r="D103" s="28">
        <f>D102-D101</f>
        <v>24021.236690000049</v>
      </c>
      <c r="G103" s="359"/>
      <c r="H103" s="112"/>
      <c r="I103" s="112"/>
      <c r="J103" s="112"/>
      <c r="K103" s="112"/>
    </row>
    <row r="104" spans="1:251" x14ac:dyDescent="0.25">
      <c r="C104" s="116"/>
      <c r="G104" s="359"/>
      <c r="H104" s="112"/>
      <c r="I104" s="112"/>
      <c r="J104" s="112"/>
      <c r="K104" s="112"/>
    </row>
    <row r="108" spans="1:251" ht="67.900000000000006" customHeight="1" x14ac:dyDescent="0.25"/>
    <row r="109" spans="1:251" ht="54" customHeight="1" x14ac:dyDescent="0.25"/>
    <row r="111" spans="1:251" ht="51.6" customHeight="1" x14ac:dyDescent="0.25"/>
    <row r="112" spans="1:251" ht="65.45" customHeight="1" x14ac:dyDescent="0.25"/>
    <row r="113" ht="50.45" customHeight="1" x14ac:dyDescent="0.25"/>
  </sheetData>
  <mergeCells count="12">
    <mergeCell ref="B68:C68"/>
    <mergeCell ref="A6:F6"/>
    <mergeCell ref="D1:F1"/>
    <mergeCell ref="D2:F2"/>
    <mergeCell ref="D3:F3"/>
    <mergeCell ref="A8:A9"/>
    <mergeCell ref="B8:B9"/>
    <mergeCell ref="C8:C9"/>
    <mergeCell ref="D8:D9"/>
    <mergeCell ref="E8:E9"/>
    <mergeCell ref="F8:F9"/>
    <mergeCell ref="D4:F4"/>
  </mergeCells>
  <pageMargins left="0.25" right="0.25" top="0.75" bottom="0.75" header="0.3" footer="0.3"/>
  <pageSetup paperSize="9" scale="58" fitToHeight="0" orientation="portrait" r:id="rId1"/>
  <rowBreaks count="1" manualBreakCount="1">
    <brk id="4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976"/>
  <sheetViews>
    <sheetView view="pageBreakPreview" topLeftCell="A598" zoomScale="80" zoomScaleSheetLayoutView="80" workbookViewId="0">
      <selection activeCell="F600" sqref="F600"/>
    </sheetView>
  </sheetViews>
  <sheetFormatPr defaultColWidth="8.7109375" defaultRowHeight="15.75" x14ac:dyDescent="0.25"/>
  <cols>
    <col min="1" max="1" width="46" style="38" customWidth="1"/>
    <col min="2" max="2" width="4.7109375" style="37" customWidth="1"/>
    <col min="3" max="3" width="5.42578125" style="37" customWidth="1"/>
    <col min="4" max="4" width="14.7109375" style="37" customWidth="1"/>
    <col min="5" max="5" width="5.5703125" style="37" customWidth="1"/>
    <col min="6" max="6" width="18.85546875" style="121" customWidth="1"/>
    <col min="7" max="7" width="20" style="121" customWidth="1"/>
    <col min="8" max="8" width="18.85546875" style="121" customWidth="1"/>
    <col min="9" max="9" width="16.42578125" style="121" customWidth="1"/>
    <col min="10" max="10" width="15.42578125" style="121" bestFit="1" customWidth="1"/>
    <col min="11" max="16384" width="8.7109375" style="121"/>
  </cols>
  <sheetData>
    <row r="1" spans="1:10" x14ac:dyDescent="0.25">
      <c r="A1" s="448" t="s">
        <v>673</v>
      </c>
      <c r="B1" s="448"/>
      <c r="C1" s="448"/>
      <c r="D1" s="448"/>
      <c r="E1" s="448"/>
      <c r="F1" s="448"/>
      <c r="G1" s="448"/>
      <c r="H1" s="448"/>
    </row>
    <row r="2" spans="1:10" x14ac:dyDescent="0.25">
      <c r="A2" s="448" t="s">
        <v>219</v>
      </c>
      <c r="B2" s="448"/>
      <c r="C2" s="448"/>
      <c r="D2" s="448"/>
      <c r="E2" s="448"/>
      <c r="F2" s="448"/>
      <c r="G2" s="448"/>
      <c r="H2" s="448"/>
    </row>
    <row r="3" spans="1:10" x14ac:dyDescent="0.25">
      <c r="A3" s="448" t="s">
        <v>220</v>
      </c>
      <c r="B3" s="448"/>
      <c r="C3" s="448"/>
      <c r="D3" s="448"/>
      <c r="E3" s="448"/>
      <c r="F3" s="448"/>
      <c r="G3" s="448"/>
      <c r="H3" s="448"/>
    </row>
    <row r="4" spans="1:10" ht="15.75" customHeight="1" x14ac:dyDescent="0.25">
      <c r="A4" s="449" t="s">
        <v>1166</v>
      </c>
      <c r="B4" s="449"/>
      <c r="C4" s="449"/>
      <c r="D4" s="449"/>
      <c r="E4" s="449"/>
      <c r="F4" s="449"/>
      <c r="G4" s="449"/>
      <c r="H4" s="449"/>
    </row>
    <row r="5" spans="1:10" ht="4.5" customHeight="1" x14ac:dyDescent="0.25"/>
    <row r="6" spans="1:10" x14ac:dyDescent="0.2">
      <c r="A6" s="450" t="s">
        <v>221</v>
      </c>
      <c r="B6" s="450"/>
      <c r="C6" s="450"/>
      <c r="D6" s="450"/>
      <c r="E6" s="450"/>
      <c r="F6" s="450"/>
      <c r="G6" s="450"/>
      <c r="H6" s="450"/>
    </row>
    <row r="7" spans="1:10" ht="16.5" customHeight="1" x14ac:dyDescent="0.2">
      <c r="A7" s="450" t="s">
        <v>935</v>
      </c>
      <c r="B7" s="450"/>
      <c r="C7" s="450"/>
      <c r="D7" s="450"/>
      <c r="E7" s="450"/>
      <c r="F7" s="450"/>
      <c r="G7" s="450"/>
      <c r="H7" s="450"/>
    </row>
    <row r="8" spans="1:10" ht="15.75" customHeight="1" x14ac:dyDescent="0.2">
      <c r="A8" s="450" t="s">
        <v>674</v>
      </c>
      <c r="B8" s="450"/>
      <c r="C8" s="450"/>
      <c r="D8" s="450"/>
      <c r="E8" s="450"/>
      <c r="F8" s="450"/>
      <c r="G8" s="450"/>
      <c r="H8" s="450"/>
    </row>
    <row r="9" spans="1:10" ht="29.45" customHeight="1" x14ac:dyDescent="0.2">
      <c r="A9" s="122"/>
      <c r="B9" s="122"/>
      <c r="C9" s="123"/>
      <c r="D9" s="123"/>
      <c r="E9" s="123"/>
      <c r="F9" s="123"/>
      <c r="G9" s="123"/>
      <c r="H9" s="124" t="s">
        <v>102</v>
      </c>
    </row>
    <row r="10" spans="1:10" ht="12" customHeight="1" x14ac:dyDescent="0.2">
      <c r="A10" s="451" t="s">
        <v>204</v>
      </c>
      <c r="B10" s="451" t="s">
        <v>105</v>
      </c>
      <c r="C10" s="451" t="s">
        <v>106</v>
      </c>
      <c r="D10" s="451" t="s">
        <v>205</v>
      </c>
      <c r="E10" s="451" t="s">
        <v>107</v>
      </c>
      <c r="F10" s="451" t="s">
        <v>502</v>
      </c>
      <c r="G10" s="451" t="s">
        <v>563</v>
      </c>
      <c r="H10" s="451" t="s">
        <v>665</v>
      </c>
    </row>
    <row r="11" spans="1:10" ht="52.5" customHeight="1" x14ac:dyDescent="0.2">
      <c r="A11" s="451"/>
      <c r="B11" s="451"/>
      <c r="C11" s="451"/>
      <c r="D11" s="451"/>
      <c r="E11" s="451"/>
      <c r="F11" s="451"/>
      <c r="G11" s="451"/>
      <c r="H11" s="451"/>
    </row>
    <row r="12" spans="1:10" s="125" customFormat="1" ht="15.6" customHeight="1" x14ac:dyDescent="0.2">
      <c r="A12" s="428">
        <v>1</v>
      </c>
      <c r="B12" s="428">
        <v>2</v>
      </c>
      <c r="C12" s="428">
        <v>3</v>
      </c>
      <c r="D12" s="428">
        <v>4</v>
      </c>
      <c r="E12" s="428">
        <v>5</v>
      </c>
      <c r="F12" s="428">
        <v>6</v>
      </c>
      <c r="G12" s="428">
        <v>7</v>
      </c>
      <c r="H12" s="428">
        <v>8</v>
      </c>
    </row>
    <row r="13" spans="1:10" s="129" customFormat="1" ht="18.75" customHeight="1" x14ac:dyDescent="0.2">
      <c r="A13" s="126" t="s">
        <v>675</v>
      </c>
      <c r="B13" s="127" t="s">
        <v>108</v>
      </c>
      <c r="C13" s="127" t="s">
        <v>109</v>
      </c>
      <c r="D13" s="127" t="s">
        <v>676</v>
      </c>
      <c r="E13" s="127" t="s">
        <v>222</v>
      </c>
      <c r="F13" s="128">
        <f>F14+F20+F35+F48+F68+F72+F78+F84+F45</f>
        <v>89439.268259999997</v>
      </c>
      <c r="G13" s="128">
        <f>G14+G20+G35+G48+G68+G72+G78+G84+G45</f>
        <v>86561.024349999992</v>
      </c>
      <c r="H13" s="128">
        <f>H14+H20+H35+H48+H68+H72+H78+H84+H45</f>
        <v>86908.923340000008</v>
      </c>
    </row>
    <row r="14" spans="1:10" s="134" customFormat="1" ht="54" customHeight="1" x14ac:dyDescent="0.2">
      <c r="A14" s="321" t="s">
        <v>677</v>
      </c>
      <c r="B14" s="131" t="s">
        <v>108</v>
      </c>
      <c r="C14" s="131" t="s">
        <v>678</v>
      </c>
      <c r="D14" s="131" t="s">
        <v>676</v>
      </c>
      <c r="E14" s="131" t="s">
        <v>222</v>
      </c>
      <c r="F14" s="132">
        <f t="shared" ref="F14:H18" si="0">F15</f>
        <v>3257.7</v>
      </c>
      <c r="G14" s="132">
        <f t="shared" si="0"/>
        <v>3257.7</v>
      </c>
      <c r="H14" s="132">
        <f t="shared" si="0"/>
        <v>3257.7</v>
      </c>
      <c r="J14" s="133"/>
    </row>
    <row r="15" spans="1:10" ht="33" customHeight="1" x14ac:dyDescent="0.2">
      <c r="A15" s="322" t="s">
        <v>679</v>
      </c>
      <c r="B15" s="136" t="s">
        <v>108</v>
      </c>
      <c r="C15" s="136" t="s">
        <v>678</v>
      </c>
      <c r="D15" s="136" t="s">
        <v>5</v>
      </c>
      <c r="E15" s="136" t="s">
        <v>222</v>
      </c>
      <c r="F15" s="137">
        <f t="shared" si="0"/>
        <v>3257.7</v>
      </c>
      <c r="G15" s="137">
        <f t="shared" si="0"/>
        <v>3257.7</v>
      </c>
      <c r="H15" s="137">
        <f t="shared" si="0"/>
        <v>3257.7</v>
      </c>
    </row>
    <row r="16" spans="1:10" ht="48" customHeight="1" x14ac:dyDescent="0.2">
      <c r="A16" s="322" t="s">
        <v>110</v>
      </c>
      <c r="B16" s="136" t="s">
        <v>108</v>
      </c>
      <c r="C16" s="136" t="s">
        <v>678</v>
      </c>
      <c r="D16" s="136" t="s">
        <v>6</v>
      </c>
      <c r="E16" s="136" t="s">
        <v>222</v>
      </c>
      <c r="F16" s="137">
        <f t="shared" si="0"/>
        <v>3257.7</v>
      </c>
      <c r="G16" s="137">
        <f t="shared" si="0"/>
        <v>3257.7</v>
      </c>
      <c r="H16" s="137">
        <f t="shared" si="0"/>
        <v>3257.7</v>
      </c>
    </row>
    <row r="17" spans="1:8" s="139" customFormat="1" ht="16.5" customHeight="1" x14ac:dyDescent="0.2">
      <c r="A17" s="323" t="s">
        <v>227</v>
      </c>
      <c r="B17" s="10" t="s">
        <v>108</v>
      </c>
      <c r="C17" s="10" t="s">
        <v>678</v>
      </c>
      <c r="D17" s="10" t="s">
        <v>7</v>
      </c>
      <c r="E17" s="10" t="s">
        <v>222</v>
      </c>
      <c r="F17" s="138">
        <f>F18</f>
        <v>3257.7</v>
      </c>
      <c r="G17" s="138">
        <f t="shared" si="0"/>
        <v>3257.7</v>
      </c>
      <c r="H17" s="138">
        <f t="shared" si="0"/>
        <v>3257.7</v>
      </c>
    </row>
    <row r="18" spans="1:8" ht="95.25" customHeight="1" x14ac:dyDescent="0.2">
      <c r="A18" s="322" t="s">
        <v>680</v>
      </c>
      <c r="B18" s="136" t="s">
        <v>108</v>
      </c>
      <c r="C18" s="136" t="s">
        <v>678</v>
      </c>
      <c r="D18" s="136" t="s">
        <v>7</v>
      </c>
      <c r="E18" s="136" t="s">
        <v>681</v>
      </c>
      <c r="F18" s="137">
        <f>F19</f>
        <v>3257.7</v>
      </c>
      <c r="G18" s="137">
        <f t="shared" si="0"/>
        <v>3257.7</v>
      </c>
      <c r="H18" s="137">
        <f t="shared" si="0"/>
        <v>3257.7</v>
      </c>
    </row>
    <row r="19" spans="1:8" ht="33.75" customHeight="1" x14ac:dyDescent="0.2">
      <c r="A19" s="322" t="s">
        <v>682</v>
      </c>
      <c r="B19" s="136" t="s">
        <v>108</v>
      </c>
      <c r="C19" s="136" t="s">
        <v>678</v>
      </c>
      <c r="D19" s="136" t="s">
        <v>7</v>
      </c>
      <c r="E19" s="136" t="s">
        <v>683</v>
      </c>
      <c r="F19" s="431">
        <f>'5'!D262</f>
        <v>3257.7</v>
      </c>
      <c r="G19" s="431">
        <f>'5'!E262</f>
        <v>3257.7</v>
      </c>
      <c r="H19" s="431">
        <f>'5'!F262</f>
        <v>3257.7</v>
      </c>
    </row>
    <row r="20" spans="1:8" s="134" customFormat="1" ht="83.45" customHeight="1" x14ac:dyDescent="0.2">
      <c r="A20" s="321" t="s">
        <v>684</v>
      </c>
      <c r="B20" s="131" t="s">
        <v>108</v>
      </c>
      <c r="C20" s="131" t="s">
        <v>111</v>
      </c>
      <c r="D20" s="131" t="s">
        <v>676</v>
      </c>
      <c r="E20" s="131" t="s">
        <v>222</v>
      </c>
      <c r="F20" s="132">
        <f t="shared" ref="F20:H21" si="1">F21</f>
        <v>6954.4689999999991</v>
      </c>
      <c r="G20" s="132">
        <f t="shared" si="1"/>
        <v>6959.4689999999991</v>
      </c>
      <c r="H20" s="132">
        <f t="shared" si="1"/>
        <v>6959.4689999999991</v>
      </c>
    </row>
    <row r="21" spans="1:8" ht="33" customHeight="1" x14ac:dyDescent="0.2">
      <c r="A21" s="322" t="s">
        <v>679</v>
      </c>
      <c r="B21" s="136" t="s">
        <v>108</v>
      </c>
      <c r="C21" s="136" t="s">
        <v>111</v>
      </c>
      <c r="D21" s="136" t="s">
        <v>5</v>
      </c>
      <c r="E21" s="136" t="s">
        <v>222</v>
      </c>
      <c r="F21" s="137">
        <f t="shared" si="1"/>
        <v>6954.4689999999991</v>
      </c>
      <c r="G21" s="137">
        <f t="shared" si="1"/>
        <v>6959.4689999999991</v>
      </c>
      <c r="H21" s="137">
        <f t="shared" si="1"/>
        <v>6959.4689999999991</v>
      </c>
    </row>
    <row r="22" spans="1:8" ht="47.25" customHeight="1" x14ac:dyDescent="0.2">
      <c r="A22" s="322" t="s">
        <v>110</v>
      </c>
      <c r="B22" s="136" t="s">
        <v>108</v>
      </c>
      <c r="C22" s="136" t="s">
        <v>111</v>
      </c>
      <c r="D22" s="136" t="s">
        <v>6</v>
      </c>
      <c r="E22" s="136" t="s">
        <v>222</v>
      </c>
      <c r="F22" s="137">
        <f>F28+F23</f>
        <v>6954.4689999999991</v>
      </c>
      <c r="G22" s="137">
        <f>G28+G23</f>
        <v>6959.4689999999991</v>
      </c>
      <c r="H22" s="137">
        <f>H28+H23</f>
        <v>6959.4689999999991</v>
      </c>
    </row>
    <row r="23" spans="1:8" s="139" customFormat="1" ht="33.75" customHeight="1" x14ac:dyDescent="0.2">
      <c r="A23" s="323" t="s">
        <v>685</v>
      </c>
      <c r="B23" s="10" t="s">
        <v>108</v>
      </c>
      <c r="C23" s="10" t="s">
        <v>111</v>
      </c>
      <c r="D23" s="10" t="s">
        <v>8</v>
      </c>
      <c r="E23" s="10" t="s">
        <v>222</v>
      </c>
      <c r="F23" s="138">
        <f>F24+F26</f>
        <v>3044.43</v>
      </c>
      <c r="G23" s="138">
        <f>G24+G26</f>
        <v>3044.43</v>
      </c>
      <c r="H23" s="138">
        <f>H24+H26</f>
        <v>3044.43</v>
      </c>
    </row>
    <row r="24" spans="1:8" ht="98.25" customHeight="1" x14ac:dyDescent="0.2">
      <c r="A24" s="322" t="s">
        <v>680</v>
      </c>
      <c r="B24" s="136" t="s">
        <v>108</v>
      </c>
      <c r="C24" s="136" t="s">
        <v>111</v>
      </c>
      <c r="D24" s="136" t="s">
        <v>8</v>
      </c>
      <c r="E24" s="136" t="s">
        <v>681</v>
      </c>
      <c r="F24" s="137">
        <f>F25</f>
        <v>3029.43</v>
      </c>
      <c r="G24" s="137">
        <f>G25</f>
        <v>3029.43</v>
      </c>
      <c r="H24" s="137">
        <f>H25</f>
        <v>3029.43</v>
      </c>
    </row>
    <row r="25" spans="1:8" ht="35.25" customHeight="1" x14ac:dyDescent="0.2">
      <c r="A25" s="322" t="s">
        <v>682</v>
      </c>
      <c r="B25" s="136" t="s">
        <v>108</v>
      </c>
      <c r="C25" s="136" t="s">
        <v>111</v>
      </c>
      <c r="D25" s="136" t="s">
        <v>8</v>
      </c>
      <c r="E25" s="136" t="s">
        <v>683</v>
      </c>
      <c r="F25" s="431">
        <f>'5'!D263-F27</f>
        <v>3029.43</v>
      </c>
      <c r="G25" s="431">
        <f>'5'!E263-G27</f>
        <v>3029.43</v>
      </c>
      <c r="H25" s="431">
        <f>'5'!F263-H27</f>
        <v>3029.43</v>
      </c>
    </row>
    <row r="26" spans="1:8" ht="35.25" customHeight="1" x14ac:dyDescent="0.2">
      <c r="A26" s="322" t="s">
        <v>686</v>
      </c>
      <c r="B26" s="136" t="s">
        <v>108</v>
      </c>
      <c r="C26" s="136" t="s">
        <v>111</v>
      </c>
      <c r="D26" s="136" t="s">
        <v>8</v>
      </c>
      <c r="E26" s="136" t="s">
        <v>687</v>
      </c>
      <c r="F26" s="431">
        <f>F27</f>
        <v>15</v>
      </c>
      <c r="G26" s="137">
        <f>G27</f>
        <v>15</v>
      </c>
      <c r="H26" s="137">
        <f>H27</f>
        <v>15</v>
      </c>
    </row>
    <row r="27" spans="1:8" ht="48.6" customHeight="1" x14ac:dyDescent="0.2">
      <c r="A27" s="322" t="s">
        <v>688</v>
      </c>
      <c r="B27" s="136" t="s">
        <v>108</v>
      </c>
      <c r="C27" s="136" t="s">
        <v>111</v>
      </c>
      <c r="D27" s="136" t="s">
        <v>8</v>
      </c>
      <c r="E27" s="136" t="s">
        <v>689</v>
      </c>
      <c r="F27" s="431">
        <v>15</v>
      </c>
      <c r="G27" s="137">
        <v>15</v>
      </c>
      <c r="H27" s="137">
        <v>15</v>
      </c>
    </row>
    <row r="28" spans="1:8" s="139" customFormat="1" ht="48.75" customHeight="1" x14ac:dyDescent="0.2">
      <c r="A28" s="323" t="s">
        <v>112</v>
      </c>
      <c r="B28" s="10" t="s">
        <v>108</v>
      </c>
      <c r="C28" s="10" t="s">
        <v>111</v>
      </c>
      <c r="D28" s="10" t="s">
        <v>9</v>
      </c>
      <c r="E28" s="10" t="s">
        <v>222</v>
      </c>
      <c r="F28" s="140">
        <f>F29+F31+F33</f>
        <v>3910.0389999999998</v>
      </c>
      <c r="G28" s="138">
        <f>G29+G31+G33</f>
        <v>3915.0389999999998</v>
      </c>
      <c r="H28" s="138">
        <f>H29+H31+H33</f>
        <v>3915.0389999999998</v>
      </c>
    </row>
    <row r="29" spans="1:8" ht="94.5" customHeight="1" x14ac:dyDescent="0.2">
      <c r="A29" s="322" t="s">
        <v>680</v>
      </c>
      <c r="B29" s="136" t="s">
        <v>108</v>
      </c>
      <c r="C29" s="136" t="s">
        <v>111</v>
      </c>
      <c r="D29" s="136" t="s">
        <v>9</v>
      </c>
      <c r="E29" s="136" t="s">
        <v>681</v>
      </c>
      <c r="F29" s="431">
        <f>F30</f>
        <v>2163</v>
      </c>
      <c r="G29" s="137">
        <f>G30</f>
        <v>3293</v>
      </c>
      <c r="H29" s="137">
        <f>H30</f>
        <v>3293</v>
      </c>
    </row>
    <row r="30" spans="1:8" ht="35.25" customHeight="1" x14ac:dyDescent="0.2">
      <c r="A30" s="322" t="s">
        <v>682</v>
      </c>
      <c r="B30" s="136" t="s">
        <v>108</v>
      </c>
      <c r="C30" s="136" t="s">
        <v>111</v>
      </c>
      <c r="D30" s="136" t="s">
        <v>9</v>
      </c>
      <c r="E30" s="136" t="s">
        <v>683</v>
      </c>
      <c r="F30" s="431">
        <f>2529.2+763.8-1130</f>
        <v>2163</v>
      </c>
      <c r="G30" s="431">
        <f t="shared" ref="G30:H30" si="2">2529.2+763.8</f>
        <v>3293</v>
      </c>
      <c r="H30" s="431">
        <f t="shared" si="2"/>
        <v>3293</v>
      </c>
    </row>
    <row r="31" spans="1:8" ht="33" customHeight="1" x14ac:dyDescent="0.2">
      <c r="A31" s="322" t="s">
        <v>686</v>
      </c>
      <c r="B31" s="136" t="s">
        <v>108</v>
      </c>
      <c r="C31" s="136" t="s">
        <v>111</v>
      </c>
      <c r="D31" s="136" t="s">
        <v>9</v>
      </c>
      <c r="E31" s="136" t="s">
        <v>687</v>
      </c>
      <c r="F31" s="431">
        <f>F32</f>
        <v>1742.039</v>
      </c>
      <c r="G31" s="137">
        <f>G32</f>
        <v>617.03899999999999</v>
      </c>
      <c r="H31" s="137">
        <f>H32</f>
        <v>617.03899999999999</v>
      </c>
    </row>
    <row r="32" spans="1:8" ht="50.25" customHeight="1" x14ac:dyDescent="0.2">
      <c r="A32" s="322" t="s">
        <v>688</v>
      </c>
      <c r="B32" s="136" t="s">
        <v>108</v>
      </c>
      <c r="C32" s="136" t="s">
        <v>111</v>
      </c>
      <c r="D32" s="136" t="s">
        <v>9</v>
      </c>
      <c r="E32" s="136" t="s">
        <v>689</v>
      </c>
      <c r="F32" s="431">
        <f>617.039+1130-5</f>
        <v>1742.039</v>
      </c>
      <c r="G32" s="431">
        <v>617.03899999999999</v>
      </c>
      <c r="H32" s="431">
        <v>617.03899999999999</v>
      </c>
    </row>
    <row r="33" spans="1:8" ht="19.5" customHeight="1" x14ac:dyDescent="0.2">
      <c r="A33" s="322" t="s">
        <v>690</v>
      </c>
      <c r="B33" s="136" t="s">
        <v>108</v>
      </c>
      <c r="C33" s="136" t="s">
        <v>111</v>
      </c>
      <c r="D33" s="136" t="s">
        <v>9</v>
      </c>
      <c r="E33" s="136" t="s">
        <v>691</v>
      </c>
      <c r="F33" s="137">
        <f>F34</f>
        <v>5</v>
      </c>
      <c r="G33" s="137">
        <f>G34</f>
        <v>5</v>
      </c>
      <c r="H33" s="137">
        <f>H34</f>
        <v>5</v>
      </c>
    </row>
    <row r="34" spans="1:8" ht="18.75" customHeight="1" x14ac:dyDescent="0.2">
      <c r="A34" s="322" t="s">
        <v>692</v>
      </c>
      <c r="B34" s="136" t="s">
        <v>108</v>
      </c>
      <c r="C34" s="136" t="s">
        <v>111</v>
      </c>
      <c r="D34" s="136" t="s">
        <v>9</v>
      </c>
      <c r="E34" s="136" t="s">
        <v>693</v>
      </c>
      <c r="F34" s="137">
        <v>5</v>
      </c>
      <c r="G34" s="137">
        <v>5</v>
      </c>
      <c r="H34" s="137">
        <v>5</v>
      </c>
    </row>
    <row r="35" spans="1:8" s="134" customFormat="1" ht="82.5" customHeight="1" x14ac:dyDescent="0.2">
      <c r="A35" s="321" t="s">
        <v>694</v>
      </c>
      <c r="B35" s="131" t="s">
        <v>108</v>
      </c>
      <c r="C35" s="131" t="s">
        <v>113</v>
      </c>
      <c r="D35" s="131" t="s">
        <v>676</v>
      </c>
      <c r="E35" s="131" t="s">
        <v>222</v>
      </c>
      <c r="F35" s="132">
        <f t="shared" ref="F35:H37" si="3">F36</f>
        <v>44495.488999999994</v>
      </c>
      <c r="G35" s="132">
        <f t="shared" si="3"/>
        <v>42495.899999999994</v>
      </c>
      <c r="H35" s="132">
        <f t="shared" si="3"/>
        <v>42495.899999999994</v>
      </c>
    </row>
    <row r="36" spans="1:8" ht="33.75" customHeight="1" x14ac:dyDescent="0.2">
      <c r="A36" s="322" t="s">
        <v>679</v>
      </c>
      <c r="B36" s="136" t="s">
        <v>108</v>
      </c>
      <c r="C36" s="136" t="s">
        <v>113</v>
      </c>
      <c r="D36" s="136" t="s">
        <v>5</v>
      </c>
      <c r="E36" s="136" t="s">
        <v>222</v>
      </c>
      <c r="F36" s="137">
        <f t="shared" si="3"/>
        <v>44495.488999999994</v>
      </c>
      <c r="G36" s="137">
        <f t="shared" si="3"/>
        <v>42495.899999999994</v>
      </c>
      <c r="H36" s="137">
        <f t="shared" si="3"/>
        <v>42495.899999999994</v>
      </c>
    </row>
    <row r="37" spans="1:8" ht="47.25" customHeight="1" x14ac:dyDescent="0.2">
      <c r="A37" s="322" t="s">
        <v>110</v>
      </c>
      <c r="B37" s="136" t="s">
        <v>108</v>
      </c>
      <c r="C37" s="136" t="s">
        <v>113</v>
      </c>
      <c r="D37" s="136" t="s">
        <v>6</v>
      </c>
      <c r="E37" s="136" t="s">
        <v>222</v>
      </c>
      <c r="F37" s="137">
        <f t="shared" si="3"/>
        <v>44495.488999999994</v>
      </c>
      <c r="G37" s="137">
        <f t="shared" si="3"/>
        <v>42495.899999999994</v>
      </c>
      <c r="H37" s="137">
        <f t="shared" si="3"/>
        <v>42495.899999999994</v>
      </c>
    </row>
    <row r="38" spans="1:8" s="139" customFormat="1" ht="48.75" customHeight="1" x14ac:dyDescent="0.2">
      <c r="A38" s="323" t="s">
        <v>112</v>
      </c>
      <c r="B38" s="10" t="s">
        <v>108</v>
      </c>
      <c r="C38" s="10" t="s">
        <v>113</v>
      </c>
      <c r="D38" s="10" t="s">
        <v>9</v>
      </c>
      <c r="E38" s="10" t="s">
        <v>222</v>
      </c>
      <c r="F38" s="138">
        <f>F39+F41+F43</f>
        <v>44495.488999999994</v>
      </c>
      <c r="G38" s="138">
        <f>G39+G41+G43</f>
        <v>42495.899999999994</v>
      </c>
      <c r="H38" s="138">
        <f>H39+H41+H43</f>
        <v>42495.899999999994</v>
      </c>
    </row>
    <row r="39" spans="1:8" ht="96" customHeight="1" x14ac:dyDescent="0.2">
      <c r="A39" s="322" t="s">
        <v>680</v>
      </c>
      <c r="B39" s="136" t="s">
        <v>108</v>
      </c>
      <c r="C39" s="136" t="s">
        <v>113</v>
      </c>
      <c r="D39" s="136" t="s">
        <v>9</v>
      </c>
      <c r="E39" s="136" t="s">
        <v>681</v>
      </c>
      <c r="F39" s="431">
        <f>F40</f>
        <v>35507.799999999996</v>
      </c>
      <c r="G39" s="137">
        <f>G40</f>
        <v>35507.799999999996</v>
      </c>
      <c r="H39" s="137">
        <f>H40</f>
        <v>35507.799999999996</v>
      </c>
    </row>
    <row r="40" spans="1:8" ht="39" customHeight="1" x14ac:dyDescent="0.2">
      <c r="A40" s="322" t="s">
        <v>682</v>
      </c>
      <c r="B40" s="136" t="s">
        <v>108</v>
      </c>
      <c r="C40" s="136" t="s">
        <v>113</v>
      </c>
      <c r="D40" s="142" t="s">
        <v>9</v>
      </c>
      <c r="E40" s="142" t="s">
        <v>683</v>
      </c>
      <c r="F40" s="431">
        <f>27042.1+299+8166.7</f>
        <v>35507.799999999996</v>
      </c>
      <c r="G40" s="431">
        <f t="shared" ref="G40:H40" si="4">27042.1+299+8166.7</f>
        <v>35507.799999999996</v>
      </c>
      <c r="H40" s="431">
        <f t="shared" si="4"/>
        <v>35507.799999999996</v>
      </c>
    </row>
    <row r="41" spans="1:8" ht="33" customHeight="1" x14ac:dyDescent="0.2">
      <c r="A41" s="322" t="s">
        <v>686</v>
      </c>
      <c r="B41" s="136" t="s">
        <v>108</v>
      </c>
      <c r="C41" s="136" t="s">
        <v>113</v>
      </c>
      <c r="D41" s="142" t="s">
        <v>9</v>
      </c>
      <c r="E41" s="142" t="s">
        <v>687</v>
      </c>
      <c r="F41" s="431">
        <f>F42</f>
        <v>8482.5889999999999</v>
      </c>
      <c r="G41" s="431">
        <f>G42</f>
        <v>6483</v>
      </c>
      <c r="H41" s="431">
        <f>H42</f>
        <v>6483</v>
      </c>
    </row>
    <row r="42" spans="1:8" ht="49.5" customHeight="1" x14ac:dyDescent="0.2">
      <c r="A42" s="322" t="s">
        <v>688</v>
      </c>
      <c r="B42" s="136" t="s">
        <v>108</v>
      </c>
      <c r="C42" s="136" t="s">
        <v>113</v>
      </c>
      <c r="D42" s="142" t="s">
        <v>9</v>
      </c>
      <c r="E42" s="142" t="s">
        <v>689</v>
      </c>
      <c r="F42" s="431">
        <f>6483+273+145.989+1580.6</f>
        <v>8482.5889999999999</v>
      </c>
      <c r="G42" s="431">
        <v>6483</v>
      </c>
      <c r="H42" s="431">
        <v>6483</v>
      </c>
    </row>
    <row r="43" spans="1:8" ht="18" customHeight="1" x14ac:dyDescent="0.2">
      <c r="A43" s="322" t="s">
        <v>690</v>
      </c>
      <c r="B43" s="136" t="s">
        <v>108</v>
      </c>
      <c r="C43" s="136" t="s">
        <v>113</v>
      </c>
      <c r="D43" s="136" t="s">
        <v>9</v>
      </c>
      <c r="E43" s="136" t="s">
        <v>691</v>
      </c>
      <c r="F43" s="137">
        <f>F44</f>
        <v>505.1</v>
      </c>
      <c r="G43" s="137">
        <f>G44</f>
        <v>505.1</v>
      </c>
      <c r="H43" s="137">
        <f>H44</f>
        <v>505.1</v>
      </c>
    </row>
    <row r="44" spans="1:8" ht="17.25" customHeight="1" x14ac:dyDescent="0.2">
      <c r="A44" s="322" t="s">
        <v>692</v>
      </c>
      <c r="B44" s="136" t="s">
        <v>108</v>
      </c>
      <c r="C44" s="136" t="s">
        <v>113</v>
      </c>
      <c r="D44" s="136" t="s">
        <v>9</v>
      </c>
      <c r="E44" s="136" t="s">
        <v>693</v>
      </c>
      <c r="F44" s="137">
        <v>505.1</v>
      </c>
      <c r="G44" s="137">
        <v>505.1</v>
      </c>
      <c r="H44" s="137">
        <v>505.1</v>
      </c>
    </row>
    <row r="45" spans="1:8" s="134" customFormat="1" ht="49.5" customHeight="1" x14ac:dyDescent="0.2">
      <c r="A45" s="321" t="s">
        <v>394</v>
      </c>
      <c r="B45" s="131" t="s">
        <v>108</v>
      </c>
      <c r="C45" s="131" t="s">
        <v>695</v>
      </c>
      <c r="D45" s="131" t="s">
        <v>248</v>
      </c>
      <c r="E45" s="131" t="s">
        <v>222</v>
      </c>
      <c r="F45" s="132">
        <f t="shared" ref="F45:H46" si="5">F46</f>
        <v>11.829000000000001</v>
      </c>
      <c r="G45" s="132">
        <f t="shared" si="5"/>
        <v>12.269</v>
      </c>
      <c r="H45" s="132">
        <f t="shared" si="5"/>
        <v>151.56200000000001</v>
      </c>
    </row>
    <row r="46" spans="1:8" ht="33.75" customHeight="1" x14ac:dyDescent="0.2">
      <c r="A46" s="322" t="s">
        <v>686</v>
      </c>
      <c r="B46" s="136" t="s">
        <v>108</v>
      </c>
      <c r="C46" s="136" t="s">
        <v>695</v>
      </c>
      <c r="D46" s="136" t="s">
        <v>248</v>
      </c>
      <c r="E46" s="136" t="s">
        <v>687</v>
      </c>
      <c r="F46" s="137">
        <f t="shared" si="5"/>
        <v>11.829000000000001</v>
      </c>
      <c r="G46" s="137">
        <f t="shared" si="5"/>
        <v>12.269</v>
      </c>
      <c r="H46" s="137">
        <f t="shared" si="5"/>
        <v>151.56200000000001</v>
      </c>
    </row>
    <row r="47" spans="1:8" ht="52.5" customHeight="1" x14ac:dyDescent="0.2">
      <c r="A47" s="322" t="s">
        <v>688</v>
      </c>
      <c r="B47" s="136" t="s">
        <v>108</v>
      </c>
      <c r="C47" s="136" t="s">
        <v>695</v>
      </c>
      <c r="D47" s="136" t="s">
        <v>248</v>
      </c>
      <c r="E47" s="136" t="s">
        <v>689</v>
      </c>
      <c r="F47" s="18">
        <f>'5'!D316</f>
        <v>11.829000000000001</v>
      </c>
      <c r="G47" s="18">
        <f>'5'!E316</f>
        <v>12.269</v>
      </c>
      <c r="H47" s="18">
        <f>'5'!F316</f>
        <v>151.56200000000001</v>
      </c>
    </row>
    <row r="48" spans="1:8" s="134" customFormat="1" ht="63" customHeight="1" x14ac:dyDescent="0.2">
      <c r="A48" s="321" t="s">
        <v>696</v>
      </c>
      <c r="B48" s="131" t="s">
        <v>108</v>
      </c>
      <c r="C48" s="131" t="s">
        <v>697</v>
      </c>
      <c r="D48" s="131" t="s">
        <v>676</v>
      </c>
      <c r="E48" s="131" t="s">
        <v>222</v>
      </c>
      <c r="F48" s="132">
        <f t="shared" ref="F48:H49" si="6">F49</f>
        <v>13749.335000000001</v>
      </c>
      <c r="G48" s="132">
        <f t="shared" si="6"/>
        <v>13592.835000000001</v>
      </c>
      <c r="H48" s="132">
        <f t="shared" si="6"/>
        <v>13592.835000000001</v>
      </c>
    </row>
    <row r="49" spans="1:8" ht="33.75" customHeight="1" x14ac:dyDescent="0.2">
      <c r="A49" s="322" t="s">
        <v>206</v>
      </c>
      <c r="B49" s="136" t="s">
        <v>108</v>
      </c>
      <c r="C49" s="136" t="s">
        <v>697</v>
      </c>
      <c r="D49" s="136" t="s">
        <v>5</v>
      </c>
      <c r="E49" s="136" t="s">
        <v>222</v>
      </c>
      <c r="F49" s="137">
        <f t="shared" si="6"/>
        <v>13749.335000000001</v>
      </c>
      <c r="G49" s="137">
        <f t="shared" si="6"/>
        <v>13592.835000000001</v>
      </c>
      <c r="H49" s="137">
        <f t="shared" si="6"/>
        <v>13592.835000000001</v>
      </c>
    </row>
    <row r="50" spans="1:8" ht="47.25" customHeight="1" x14ac:dyDescent="0.2">
      <c r="A50" s="322" t="s">
        <v>110</v>
      </c>
      <c r="B50" s="136" t="s">
        <v>108</v>
      </c>
      <c r="C50" s="136" t="s">
        <v>697</v>
      </c>
      <c r="D50" s="136" t="s">
        <v>6</v>
      </c>
      <c r="E50" s="136" t="s">
        <v>222</v>
      </c>
      <c r="F50" s="137">
        <f>F51+F58+F65</f>
        <v>13749.335000000001</v>
      </c>
      <c r="G50" s="137">
        <f>G51+G58+G65</f>
        <v>13592.835000000001</v>
      </c>
      <c r="H50" s="137">
        <f>H51+H58+H65</f>
        <v>13592.835000000001</v>
      </c>
    </row>
    <row r="51" spans="1:8" s="139" customFormat="1" ht="48.75" customHeight="1" x14ac:dyDescent="0.2">
      <c r="A51" s="323" t="s">
        <v>698</v>
      </c>
      <c r="B51" s="10" t="s">
        <v>108</v>
      </c>
      <c r="C51" s="10" t="s">
        <v>697</v>
      </c>
      <c r="D51" s="10" t="s">
        <v>9</v>
      </c>
      <c r="E51" s="10" t="s">
        <v>222</v>
      </c>
      <c r="F51" s="138">
        <f>F52+F54+F56</f>
        <v>10645.2</v>
      </c>
      <c r="G51" s="138">
        <f>G52+G54+G56</f>
        <v>10645.2</v>
      </c>
      <c r="H51" s="138">
        <f>H52+H54+H56</f>
        <v>10645.2</v>
      </c>
    </row>
    <row r="52" spans="1:8" ht="95.25" customHeight="1" x14ac:dyDescent="0.2">
      <c r="A52" s="322" t="s">
        <v>680</v>
      </c>
      <c r="B52" s="136" t="s">
        <v>108</v>
      </c>
      <c r="C52" s="136" t="s">
        <v>697</v>
      </c>
      <c r="D52" s="136" t="s">
        <v>9</v>
      </c>
      <c r="E52" s="136" t="s">
        <v>681</v>
      </c>
      <c r="F52" s="137">
        <f>F53</f>
        <v>9647.3000000000011</v>
      </c>
      <c r="G52" s="137">
        <f>G53</f>
        <v>9647.3000000000011</v>
      </c>
      <c r="H52" s="137">
        <f>H53</f>
        <v>9647.3000000000011</v>
      </c>
    </row>
    <row r="53" spans="1:8" ht="33" customHeight="1" x14ac:dyDescent="0.2">
      <c r="A53" s="322" t="s">
        <v>682</v>
      </c>
      <c r="B53" s="136" t="s">
        <v>108</v>
      </c>
      <c r="C53" s="136" t="s">
        <v>697</v>
      </c>
      <c r="D53" s="136" t="s">
        <v>9</v>
      </c>
      <c r="E53" s="136" t="s">
        <v>683</v>
      </c>
      <c r="F53" s="431">
        <f>7398.8+14.1+2234.4</f>
        <v>9647.3000000000011</v>
      </c>
      <c r="G53" s="431">
        <f t="shared" ref="G53:H53" si="7">7398.8+14.1+2234.4</f>
        <v>9647.3000000000011</v>
      </c>
      <c r="H53" s="431">
        <f t="shared" si="7"/>
        <v>9647.3000000000011</v>
      </c>
    </row>
    <row r="54" spans="1:8" ht="33" customHeight="1" x14ac:dyDescent="0.2">
      <c r="A54" s="322" t="s">
        <v>686</v>
      </c>
      <c r="B54" s="136" t="s">
        <v>108</v>
      </c>
      <c r="C54" s="136" t="s">
        <v>697</v>
      </c>
      <c r="D54" s="136" t="s">
        <v>9</v>
      </c>
      <c r="E54" s="136" t="s">
        <v>687</v>
      </c>
      <c r="F54" s="137">
        <f>F55</f>
        <v>995.9</v>
      </c>
      <c r="G54" s="137">
        <f>G55</f>
        <v>995.9</v>
      </c>
      <c r="H54" s="137">
        <f>H55</f>
        <v>995.9</v>
      </c>
    </row>
    <row r="55" spans="1:8" ht="48" customHeight="1" x14ac:dyDescent="0.2">
      <c r="A55" s="322" t="s">
        <v>688</v>
      </c>
      <c r="B55" s="136" t="s">
        <v>108</v>
      </c>
      <c r="C55" s="136" t="s">
        <v>697</v>
      </c>
      <c r="D55" s="136" t="s">
        <v>9</v>
      </c>
      <c r="E55" s="136" t="s">
        <v>689</v>
      </c>
      <c r="F55" s="137">
        <v>995.9</v>
      </c>
      <c r="G55" s="137">
        <v>995.9</v>
      </c>
      <c r="H55" s="137">
        <v>995.9</v>
      </c>
    </row>
    <row r="56" spans="1:8" ht="17.25" customHeight="1" x14ac:dyDescent="0.2">
      <c r="A56" s="322" t="s">
        <v>690</v>
      </c>
      <c r="B56" s="136" t="s">
        <v>108</v>
      </c>
      <c r="C56" s="136" t="s">
        <v>697</v>
      </c>
      <c r="D56" s="136" t="s">
        <v>9</v>
      </c>
      <c r="E56" s="136" t="s">
        <v>691</v>
      </c>
      <c r="F56" s="137">
        <f>F57</f>
        <v>2</v>
      </c>
      <c r="G56" s="137">
        <f>G57</f>
        <v>2</v>
      </c>
      <c r="H56" s="137">
        <f>H57</f>
        <v>2</v>
      </c>
    </row>
    <row r="57" spans="1:8" ht="17.25" customHeight="1" x14ac:dyDescent="0.2">
      <c r="A57" s="322" t="s">
        <v>692</v>
      </c>
      <c r="B57" s="136" t="s">
        <v>108</v>
      </c>
      <c r="C57" s="136" t="s">
        <v>697</v>
      </c>
      <c r="D57" s="136" t="s">
        <v>9</v>
      </c>
      <c r="E57" s="136" t="s">
        <v>693</v>
      </c>
      <c r="F57" s="431">
        <v>2</v>
      </c>
      <c r="G57" s="137">
        <v>2</v>
      </c>
      <c r="H57" s="137">
        <v>2</v>
      </c>
    </row>
    <row r="58" spans="1:8" s="139" customFormat="1" ht="48" customHeight="1" x14ac:dyDescent="0.2">
      <c r="A58" s="323" t="s">
        <v>699</v>
      </c>
      <c r="B58" s="10" t="s">
        <v>108</v>
      </c>
      <c r="C58" s="10" t="s">
        <v>697</v>
      </c>
      <c r="D58" s="10" t="s">
        <v>9</v>
      </c>
      <c r="E58" s="10" t="s">
        <v>222</v>
      </c>
      <c r="F58" s="138">
        <f>F61+F63+F59</f>
        <v>344</v>
      </c>
      <c r="G58" s="138">
        <f>G61+G63+G59</f>
        <v>344</v>
      </c>
      <c r="H58" s="138">
        <f>H61+H63+H59</f>
        <v>344</v>
      </c>
    </row>
    <row r="59" spans="1:8" s="139" customFormat="1" ht="100.9" hidden="1" customHeight="1" x14ac:dyDescent="0.2">
      <c r="A59" s="322" t="s">
        <v>680</v>
      </c>
      <c r="B59" s="136" t="s">
        <v>108</v>
      </c>
      <c r="C59" s="136" t="s">
        <v>697</v>
      </c>
      <c r="D59" s="10" t="s">
        <v>9</v>
      </c>
      <c r="E59" s="136" t="s">
        <v>681</v>
      </c>
      <c r="F59" s="137">
        <f>F60</f>
        <v>0</v>
      </c>
      <c r="G59" s="137">
        <f>G60</f>
        <v>0</v>
      </c>
      <c r="H59" s="137">
        <f>H60</f>
        <v>0</v>
      </c>
    </row>
    <row r="60" spans="1:8" s="139" customFormat="1" ht="48" hidden="1" customHeight="1" x14ac:dyDescent="0.2">
      <c r="A60" s="322" t="s">
        <v>682</v>
      </c>
      <c r="B60" s="136" t="s">
        <v>108</v>
      </c>
      <c r="C60" s="136" t="s">
        <v>697</v>
      </c>
      <c r="D60" s="10" t="s">
        <v>9</v>
      </c>
      <c r="E60" s="136" t="s">
        <v>683</v>
      </c>
      <c r="F60" s="431"/>
      <c r="G60" s="431"/>
      <c r="H60" s="431"/>
    </row>
    <row r="61" spans="1:8" ht="34.5" customHeight="1" x14ac:dyDescent="0.2">
      <c r="A61" s="322" t="s">
        <v>686</v>
      </c>
      <c r="B61" s="136" t="s">
        <v>108</v>
      </c>
      <c r="C61" s="136" t="s">
        <v>697</v>
      </c>
      <c r="D61" s="136" t="s">
        <v>9</v>
      </c>
      <c r="E61" s="136" t="s">
        <v>687</v>
      </c>
      <c r="F61" s="431">
        <f>F62</f>
        <v>342</v>
      </c>
      <c r="G61" s="137">
        <f>G62</f>
        <v>342</v>
      </c>
      <c r="H61" s="137">
        <f>H62</f>
        <v>342</v>
      </c>
    </row>
    <row r="62" spans="1:8" ht="45.75" customHeight="1" x14ac:dyDescent="0.2">
      <c r="A62" s="322" t="s">
        <v>688</v>
      </c>
      <c r="B62" s="136" t="s">
        <v>108</v>
      </c>
      <c r="C62" s="136" t="s">
        <v>697</v>
      </c>
      <c r="D62" s="136" t="s">
        <v>9</v>
      </c>
      <c r="E62" s="136" t="s">
        <v>689</v>
      </c>
      <c r="F62" s="431">
        <v>342</v>
      </c>
      <c r="G62" s="431">
        <v>342</v>
      </c>
      <c r="H62" s="431">
        <v>342</v>
      </c>
    </row>
    <row r="63" spans="1:8" ht="16.5" customHeight="1" x14ac:dyDescent="0.2">
      <c r="A63" s="322" t="s">
        <v>690</v>
      </c>
      <c r="B63" s="136" t="s">
        <v>108</v>
      </c>
      <c r="C63" s="136" t="s">
        <v>697</v>
      </c>
      <c r="D63" s="136" t="s">
        <v>9</v>
      </c>
      <c r="E63" s="136" t="s">
        <v>691</v>
      </c>
      <c r="F63" s="431">
        <f>F64</f>
        <v>2</v>
      </c>
      <c r="G63" s="137">
        <f>G64</f>
        <v>2</v>
      </c>
      <c r="H63" s="137">
        <f>H64</f>
        <v>2</v>
      </c>
    </row>
    <row r="64" spans="1:8" ht="17.25" customHeight="1" x14ac:dyDescent="0.2">
      <c r="A64" s="322" t="s">
        <v>692</v>
      </c>
      <c r="B64" s="136" t="s">
        <v>108</v>
      </c>
      <c r="C64" s="136" t="s">
        <v>697</v>
      </c>
      <c r="D64" s="136" t="s">
        <v>9</v>
      </c>
      <c r="E64" s="136" t="s">
        <v>693</v>
      </c>
      <c r="F64" s="431">
        <v>2</v>
      </c>
      <c r="G64" s="137">
        <v>2</v>
      </c>
      <c r="H64" s="137">
        <v>2</v>
      </c>
    </row>
    <row r="65" spans="1:8" s="139" customFormat="1" ht="33" customHeight="1" x14ac:dyDescent="0.2">
      <c r="A65" s="323" t="s">
        <v>700</v>
      </c>
      <c r="B65" s="10" t="s">
        <v>108</v>
      </c>
      <c r="C65" s="10" t="s">
        <v>697</v>
      </c>
      <c r="D65" s="10" t="s">
        <v>10</v>
      </c>
      <c r="E65" s="10" t="s">
        <v>222</v>
      </c>
      <c r="F65" s="140">
        <f>F67</f>
        <v>2760.1350000000002</v>
      </c>
      <c r="G65" s="138">
        <f>G67</f>
        <v>2603.6350000000002</v>
      </c>
      <c r="H65" s="138">
        <f>H67</f>
        <v>2603.6350000000002</v>
      </c>
    </row>
    <row r="66" spans="1:8" ht="94.5" customHeight="1" x14ac:dyDescent="0.2">
      <c r="A66" s="322" t="s">
        <v>680</v>
      </c>
      <c r="B66" s="136" t="s">
        <v>108</v>
      </c>
      <c r="C66" s="136" t="s">
        <v>697</v>
      </c>
      <c r="D66" s="136" t="s">
        <v>10</v>
      </c>
      <c r="E66" s="136" t="s">
        <v>681</v>
      </c>
      <c r="F66" s="431">
        <f>F67</f>
        <v>2760.1350000000002</v>
      </c>
      <c r="G66" s="137">
        <f>G67</f>
        <v>2603.6350000000002</v>
      </c>
      <c r="H66" s="137">
        <f>H67</f>
        <v>2603.6350000000002</v>
      </c>
    </row>
    <row r="67" spans="1:8" ht="34.5" customHeight="1" x14ac:dyDescent="0.2">
      <c r="A67" s="322" t="s">
        <v>682</v>
      </c>
      <c r="B67" s="136" t="s">
        <v>108</v>
      </c>
      <c r="C67" s="136" t="s">
        <v>697</v>
      </c>
      <c r="D67" s="136" t="s">
        <v>10</v>
      </c>
      <c r="E67" s="136" t="s">
        <v>683</v>
      </c>
      <c r="F67" s="431">
        <f>'5'!D266</f>
        <v>2760.1350000000002</v>
      </c>
      <c r="G67" s="431">
        <f>'5'!E266</f>
        <v>2603.6350000000002</v>
      </c>
      <c r="H67" s="431">
        <f>'5'!F266</f>
        <v>2603.6350000000002</v>
      </c>
    </row>
    <row r="68" spans="1:8" ht="18.75" hidden="1" customHeight="1" x14ac:dyDescent="0.2">
      <c r="A68" s="135" t="s">
        <v>701</v>
      </c>
      <c r="B68" s="136" t="s">
        <v>108</v>
      </c>
      <c r="C68" s="136" t="s">
        <v>702</v>
      </c>
      <c r="D68" s="136" t="s">
        <v>703</v>
      </c>
      <c r="E68" s="136" t="s">
        <v>222</v>
      </c>
      <c r="F68" s="137">
        <f>F69</f>
        <v>0</v>
      </c>
      <c r="G68" s="137">
        <f>G69</f>
        <v>0</v>
      </c>
      <c r="H68" s="137">
        <f>H69</f>
        <v>0</v>
      </c>
    </row>
    <row r="69" spans="1:8" ht="33" hidden="1" customHeight="1" x14ac:dyDescent="0.2">
      <c r="A69" s="135" t="s">
        <v>704</v>
      </c>
      <c r="B69" s="136" t="s">
        <v>108</v>
      </c>
      <c r="C69" s="136" t="s">
        <v>702</v>
      </c>
      <c r="D69" s="136" t="s">
        <v>705</v>
      </c>
      <c r="E69" s="136" t="s">
        <v>222</v>
      </c>
      <c r="F69" s="137">
        <f>F71</f>
        <v>0</v>
      </c>
      <c r="G69" s="137">
        <f>G71</f>
        <v>0</v>
      </c>
      <c r="H69" s="137">
        <f>H71</f>
        <v>0</v>
      </c>
    </row>
    <row r="70" spans="1:8" ht="16.5" hidden="1" customHeight="1" x14ac:dyDescent="0.2">
      <c r="A70" s="135" t="s">
        <v>690</v>
      </c>
      <c r="B70" s="136" t="s">
        <v>108</v>
      </c>
      <c r="C70" s="136" t="s">
        <v>702</v>
      </c>
      <c r="D70" s="136" t="s">
        <v>705</v>
      </c>
      <c r="E70" s="136" t="s">
        <v>691</v>
      </c>
      <c r="F70" s="137">
        <f>F71</f>
        <v>0</v>
      </c>
      <c r="G70" s="137">
        <f>G71</f>
        <v>0</v>
      </c>
      <c r="H70" s="137">
        <f>H71</f>
        <v>0</v>
      </c>
    </row>
    <row r="71" spans="1:8" ht="18.75" hidden="1" customHeight="1" x14ac:dyDescent="0.2">
      <c r="A71" s="135" t="s">
        <v>706</v>
      </c>
      <c r="B71" s="136" t="s">
        <v>108</v>
      </c>
      <c r="C71" s="136" t="s">
        <v>702</v>
      </c>
      <c r="D71" s="136" t="s">
        <v>705</v>
      </c>
      <c r="E71" s="136" t="s">
        <v>707</v>
      </c>
      <c r="F71" s="137"/>
      <c r="G71" s="137"/>
      <c r="H71" s="137"/>
    </row>
    <row r="72" spans="1:8" ht="39" hidden="1" customHeight="1" x14ac:dyDescent="0.2">
      <c r="A72" s="143" t="s">
        <v>708</v>
      </c>
      <c r="B72" s="144" t="s">
        <v>108</v>
      </c>
      <c r="C72" s="144" t="s">
        <v>211</v>
      </c>
      <c r="D72" s="144" t="s">
        <v>676</v>
      </c>
      <c r="E72" s="144" t="s">
        <v>222</v>
      </c>
      <c r="F72" s="145">
        <f t="shared" ref="F72:H76" si="8">F73</f>
        <v>0</v>
      </c>
      <c r="G72" s="145">
        <f t="shared" si="8"/>
        <v>0</v>
      </c>
      <c r="H72" s="145">
        <f t="shared" si="8"/>
        <v>0</v>
      </c>
    </row>
    <row r="73" spans="1:8" ht="39" hidden="1" customHeight="1" x14ac:dyDescent="0.2">
      <c r="A73" s="135" t="s">
        <v>709</v>
      </c>
      <c r="B73" s="136" t="s">
        <v>108</v>
      </c>
      <c r="C73" s="136" t="s">
        <v>211</v>
      </c>
      <c r="D73" s="136" t="s">
        <v>5</v>
      </c>
      <c r="E73" s="136" t="s">
        <v>222</v>
      </c>
      <c r="F73" s="137">
        <f t="shared" si="8"/>
        <v>0</v>
      </c>
      <c r="G73" s="137">
        <f t="shared" si="8"/>
        <v>0</v>
      </c>
      <c r="H73" s="137">
        <f t="shared" si="8"/>
        <v>0</v>
      </c>
    </row>
    <row r="74" spans="1:8" ht="39" hidden="1" customHeight="1" x14ac:dyDescent="0.2">
      <c r="A74" s="135" t="s">
        <v>110</v>
      </c>
      <c r="B74" s="136" t="s">
        <v>108</v>
      </c>
      <c r="C74" s="136" t="s">
        <v>211</v>
      </c>
      <c r="D74" s="136" t="s">
        <v>6</v>
      </c>
      <c r="E74" s="136" t="s">
        <v>222</v>
      </c>
      <c r="F74" s="137">
        <f t="shared" si="8"/>
        <v>0</v>
      </c>
      <c r="G74" s="137">
        <f t="shared" si="8"/>
        <v>0</v>
      </c>
      <c r="H74" s="137">
        <f t="shared" si="8"/>
        <v>0</v>
      </c>
    </row>
    <row r="75" spans="1:8" ht="39" hidden="1" customHeight="1" x14ac:dyDescent="0.2">
      <c r="A75" s="135" t="s">
        <v>266</v>
      </c>
      <c r="B75" s="136" t="s">
        <v>108</v>
      </c>
      <c r="C75" s="136" t="s">
        <v>211</v>
      </c>
      <c r="D75" s="136" t="s">
        <v>267</v>
      </c>
      <c r="E75" s="136" t="s">
        <v>222</v>
      </c>
      <c r="F75" s="137">
        <f t="shared" si="8"/>
        <v>0</v>
      </c>
      <c r="G75" s="137">
        <f t="shared" si="8"/>
        <v>0</v>
      </c>
      <c r="H75" s="137">
        <f t="shared" si="8"/>
        <v>0</v>
      </c>
    </row>
    <row r="76" spans="1:8" ht="39" hidden="1" customHeight="1" x14ac:dyDescent="0.2">
      <c r="A76" s="135" t="s">
        <v>690</v>
      </c>
      <c r="B76" s="136" t="s">
        <v>108</v>
      </c>
      <c r="C76" s="136" t="s">
        <v>211</v>
      </c>
      <c r="D76" s="136" t="s">
        <v>267</v>
      </c>
      <c r="E76" s="136" t="s">
        <v>691</v>
      </c>
      <c r="F76" s="137">
        <f t="shared" si="8"/>
        <v>0</v>
      </c>
      <c r="G76" s="137">
        <f t="shared" si="8"/>
        <v>0</v>
      </c>
      <c r="H76" s="137">
        <f t="shared" si="8"/>
        <v>0</v>
      </c>
    </row>
    <row r="77" spans="1:8" ht="17.25" hidden="1" customHeight="1" x14ac:dyDescent="0.25">
      <c r="A77" s="146" t="s">
        <v>710</v>
      </c>
      <c r="B77" s="136" t="s">
        <v>108</v>
      </c>
      <c r="C77" s="136" t="s">
        <v>211</v>
      </c>
      <c r="D77" s="136" t="s">
        <v>267</v>
      </c>
      <c r="E77" s="136" t="s">
        <v>711</v>
      </c>
      <c r="F77" s="137"/>
      <c r="G77" s="137"/>
      <c r="H77" s="137"/>
    </row>
    <row r="78" spans="1:8" s="134" customFormat="1" ht="19.5" customHeight="1" x14ac:dyDescent="0.2">
      <c r="A78" s="147" t="s">
        <v>701</v>
      </c>
      <c r="B78" s="131" t="s">
        <v>108</v>
      </c>
      <c r="C78" s="131" t="s">
        <v>702</v>
      </c>
      <c r="D78" s="131" t="s">
        <v>676</v>
      </c>
      <c r="E78" s="131" t="s">
        <v>222</v>
      </c>
      <c r="F78" s="132">
        <f>F79</f>
        <v>1214.511</v>
      </c>
      <c r="G78" s="132">
        <f t="shared" ref="F78:H82" si="9">G79</f>
        <v>2000</v>
      </c>
      <c r="H78" s="132">
        <f t="shared" si="9"/>
        <v>2000</v>
      </c>
    </row>
    <row r="79" spans="1:8" ht="33.75" customHeight="1" x14ac:dyDescent="0.2">
      <c r="A79" s="148" t="s">
        <v>679</v>
      </c>
      <c r="B79" s="136" t="s">
        <v>108</v>
      </c>
      <c r="C79" s="136" t="s">
        <v>702</v>
      </c>
      <c r="D79" s="149" t="s">
        <v>5</v>
      </c>
      <c r="E79" s="149" t="s">
        <v>222</v>
      </c>
      <c r="F79" s="137">
        <f t="shared" si="9"/>
        <v>1214.511</v>
      </c>
      <c r="G79" s="137">
        <f t="shared" si="9"/>
        <v>2000</v>
      </c>
      <c r="H79" s="137">
        <f t="shared" si="9"/>
        <v>2000</v>
      </c>
    </row>
    <row r="80" spans="1:8" ht="49.5" customHeight="1" x14ac:dyDescent="0.2">
      <c r="A80" s="148" t="s">
        <v>110</v>
      </c>
      <c r="B80" s="136" t="s">
        <v>108</v>
      </c>
      <c r="C80" s="136" t="s">
        <v>702</v>
      </c>
      <c r="D80" s="149" t="s">
        <v>6</v>
      </c>
      <c r="E80" s="149" t="s">
        <v>222</v>
      </c>
      <c r="F80" s="137">
        <f t="shared" si="9"/>
        <v>1214.511</v>
      </c>
      <c r="G80" s="137">
        <f t="shared" si="9"/>
        <v>2000</v>
      </c>
      <c r="H80" s="137">
        <f t="shared" si="9"/>
        <v>2000</v>
      </c>
    </row>
    <row r="81" spans="1:8" ht="33" customHeight="1" x14ac:dyDescent="0.2">
      <c r="A81" s="148" t="s">
        <v>306</v>
      </c>
      <c r="B81" s="136" t="s">
        <v>108</v>
      </c>
      <c r="C81" s="136" t="s">
        <v>702</v>
      </c>
      <c r="D81" s="136" t="s">
        <v>307</v>
      </c>
      <c r="E81" s="149" t="s">
        <v>222</v>
      </c>
      <c r="F81" s="137">
        <f t="shared" si="9"/>
        <v>1214.511</v>
      </c>
      <c r="G81" s="137">
        <f t="shared" si="9"/>
        <v>2000</v>
      </c>
      <c r="H81" s="137">
        <f t="shared" si="9"/>
        <v>2000</v>
      </c>
    </row>
    <row r="82" spans="1:8" ht="20.25" customHeight="1" x14ac:dyDescent="0.2">
      <c r="A82" s="148" t="s">
        <v>690</v>
      </c>
      <c r="B82" s="136" t="s">
        <v>108</v>
      </c>
      <c r="C82" s="136" t="s">
        <v>702</v>
      </c>
      <c r="D82" s="136" t="s">
        <v>307</v>
      </c>
      <c r="E82" s="149" t="s">
        <v>691</v>
      </c>
      <c r="F82" s="137">
        <f t="shared" si="9"/>
        <v>1214.511</v>
      </c>
      <c r="G82" s="137">
        <f t="shared" si="9"/>
        <v>2000</v>
      </c>
      <c r="H82" s="137">
        <f t="shared" si="9"/>
        <v>2000</v>
      </c>
    </row>
    <row r="83" spans="1:8" ht="18" customHeight="1" x14ac:dyDescent="0.2">
      <c r="A83" s="148" t="s">
        <v>706</v>
      </c>
      <c r="B83" s="136" t="s">
        <v>108</v>
      </c>
      <c r="C83" s="136" t="s">
        <v>702</v>
      </c>
      <c r="D83" s="136" t="s">
        <v>307</v>
      </c>
      <c r="E83" s="149" t="s">
        <v>707</v>
      </c>
      <c r="F83" s="431">
        <f>'5'!D291</f>
        <v>1214.511</v>
      </c>
      <c r="G83" s="431">
        <f>'5'!E291</f>
        <v>2000</v>
      </c>
      <c r="H83" s="431">
        <f>'5'!F291</f>
        <v>2000</v>
      </c>
    </row>
    <row r="84" spans="1:8" s="134" customFormat="1" ht="18.75" customHeight="1" x14ac:dyDescent="0.2">
      <c r="A84" s="130" t="s">
        <v>712</v>
      </c>
      <c r="B84" s="131" t="s">
        <v>108</v>
      </c>
      <c r="C84" s="131" t="s">
        <v>713</v>
      </c>
      <c r="D84" s="131" t="s">
        <v>676</v>
      </c>
      <c r="E84" s="131" t="s">
        <v>222</v>
      </c>
      <c r="F84" s="132">
        <f>F85+F123+F176+F194+F112+F197+F200+F214+F217+F225+F133</f>
        <v>19755.935259999998</v>
      </c>
      <c r="G84" s="132">
        <f>G85+G123+G176+G194+G112+G197+G200+G214+G217+G225+G133</f>
        <v>18242.851350000001</v>
      </c>
      <c r="H84" s="132">
        <f>H85+H123+H176+H194+H112+H197+H200+H214+H217+H225+H133</f>
        <v>18451.457340000001</v>
      </c>
    </row>
    <row r="85" spans="1:8" ht="17.25" customHeight="1" x14ac:dyDescent="0.2">
      <c r="A85" s="135" t="s">
        <v>714</v>
      </c>
      <c r="B85" s="136" t="s">
        <v>108</v>
      </c>
      <c r="C85" s="136" t="s">
        <v>713</v>
      </c>
      <c r="D85" s="136" t="s">
        <v>676</v>
      </c>
      <c r="E85" s="136" t="s">
        <v>222</v>
      </c>
      <c r="F85" s="137">
        <f>F86+F91+F96+F101+F106+F148+F110</f>
        <v>8080.9763500000008</v>
      </c>
      <c r="G85" s="137">
        <f>G86+G91+G96+G101+G106+G148+G110</f>
        <v>7858.2413499999993</v>
      </c>
      <c r="H85" s="137">
        <f>H86+H91+H96+H101+H106+H148+H110</f>
        <v>8086.8473399999984</v>
      </c>
    </row>
    <row r="86" spans="1:8" s="139" customFormat="1" ht="83.25" customHeight="1" x14ac:dyDescent="0.2">
      <c r="A86" s="323" t="s">
        <v>715</v>
      </c>
      <c r="B86" s="10" t="s">
        <v>108</v>
      </c>
      <c r="C86" s="10" t="s">
        <v>713</v>
      </c>
      <c r="D86" s="10" t="s">
        <v>11</v>
      </c>
      <c r="E86" s="10" t="s">
        <v>222</v>
      </c>
      <c r="F86" s="138">
        <f>F87+F89</f>
        <v>1101.2190000000001</v>
      </c>
      <c r="G86" s="138">
        <f>G87+G89</f>
        <v>1111.5810000000001</v>
      </c>
      <c r="H86" s="138">
        <f>H87+H89</f>
        <v>1153.444</v>
      </c>
    </row>
    <row r="87" spans="1:8" ht="96" customHeight="1" x14ac:dyDescent="0.2">
      <c r="A87" s="322" t="s">
        <v>680</v>
      </c>
      <c r="B87" s="136" t="s">
        <v>108</v>
      </c>
      <c r="C87" s="136" t="s">
        <v>713</v>
      </c>
      <c r="D87" s="136" t="s">
        <v>11</v>
      </c>
      <c r="E87" s="136" t="s">
        <v>681</v>
      </c>
      <c r="F87" s="431">
        <f>F88</f>
        <v>1067.0640000000001</v>
      </c>
      <c r="G87" s="137">
        <f>G88</f>
        <v>952.80700000000002</v>
      </c>
      <c r="H87" s="137">
        <f>H88</f>
        <v>952.80700000000002</v>
      </c>
    </row>
    <row r="88" spans="1:8" ht="33" customHeight="1" x14ac:dyDescent="0.2">
      <c r="A88" s="322" t="s">
        <v>682</v>
      </c>
      <c r="B88" s="136" t="s">
        <v>108</v>
      </c>
      <c r="C88" s="136" t="s">
        <v>713</v>
      </c>
      <c r="D88" s="136" t="s">
        <v>11</v>
      </c>
      <c r="E88" s="136" t="s">
        <v>683</v>
      </c>
      <c r="F88" s="431">
        <f>714.291+1.8+21+215.716+114.257</f>
        <v>1067.0640000000001</v>
      </c>
      <c r="G88" s="431">
        <f>714.291+1.8+21+215.716</f>
        <v>952.80700000000002</v>
      </c>
      <c r="H88" s="431">
        <f>714.291+1.8+21+215.716</f>
        <v>952.80700000000002</v>
      </c>
    </row>
    <row r="89" spans="1:8" ht="33.75" customHeight="1" x14ac:dyDescent="0.2">
      <c r="A89" s="322" t="s">
        <v>686</v>
      </c>
      <c r="B89" s="136" t="s">
        <v>108</v>
      </c>
      <c r="C89" s="136" t="s">
        <v>713</v>
      </c>
      <c r="D89" s="136" t="s">
        <v>11</v>
      </c>
      <c r="E89" s="136" t="s">
        <v>687</v>
      </c>
      <c r="F89" s="431">
        <f>F90</f>
        <v>34.154999999999973</v>
      </c>
      <c r="G89" s="137">
        <f>G90</f>
        <v>158.774</v>
      </c>
      <c r="H89" s="137">
        <f>H90</f>
        <v>200.637</v>
      </c>
    </row>
    <row r="90" spans="1:8" ht="48.75" customHeight="1" x14ac:dyDescent="0.2">
      <c r="A90" s="322" t="s">
        <v>688</v>
      </c>
      <c r="B90" s="136" t="s">
        <v>108</v>
      </c>
      <c r="C90" s="136" t="s">
        <v>713</v>
      </c>
      <c r="D90" s="136" t="s">
        <v>11</v>
      </c>
      <c r="E90" s="136" t="s">
        <v>689</v>
      </c>
      <c r="F90" s="431">
        <f>158.783-10.371-114.257</f>
        <v>34.154999999999973</v>
      </c>
      <c r="G90" s="137">
        <f>200.647-41.873</f>
        <v>158.774</v>
      </c>
      <c r="H90" s="137">
        <f>244.186-43.549</f>
        <v>200.637</v>
      </c>
    </row>
    <row r="91" spans="1:8" s="151" customFormat="1" ht="48" customHeight="1" x14ac:dyDescent="0.2">
      <c r="A91" s="323" t="s">
        <v>716</v>
      </c>
      <c r="B91" s="10" t="s">
        <v>108</v>
      </c>
      <c r="C91" s="10" t="s">
        <v>713</v>
      </c>
      <c r="D91" s="150" t="s">
        <v>435</v>
      </c>
      <c r="E91" s="10" t="s">
        <v>222</v>
      </c>
      <c r="F91" s="140">
        <f>F92+F94</f>
        <v>1680.9669999999999</v>
      </c>
      <c r="G91" s="138">
        <f>G92+G94</f>
        <v>1844.0160000000001</v>
      </c>
      <c r="H91" s="138">
        <f>H92+H94</f>
        <v>1917.778</v>
      </c>
    </row>
    <row r="92" spans="1:8" s="152" customFormat="1" ht="96.75" customHeight="1" x14ac:dyDescent="0.25">
      <c r="A92" s="322" t="s">
        <v>680</v>
      </c>
      <c r="B92" s="136" t="s">
        <v>108</v>
      </c>
      <c r="C92" s="136" t="s">
        <v>713</v>
      </c>
      <c r="D92" s="136" t="s">
        <v>435</v>
      </c>
      <c r="E92" s="136" t="s">
        <v>681</v>
      </c>
      <c r="F92" s="431">
        <f>F93</f>
        <v>1680.9669999999999</v>
      </c>
      <c r="G92" s="137">
        <f>G93</f>
        <v>1844.0160000000001</v>
      </c>
      <c r="H92" s="137">
        <f>H93</f>
        <v>1917.778</v>
      </c>
    </row>
    <row r="93" spans="1:8" ht="31.5" customHeight="1" x14ac:dyDescent="0.2">
      <c r="A93" s="322" t="s">
        <v>682</v>
      </c>
      <c r="B93" s="136" t="s">
        <v>108</v>
      </c>
      <c r="C93" s="136" t="s">
        <v>713</v>
      </c>
      <c r="D93" s="136" t="s">
        <v>435</v>
      </c>
      <c r="E93" s="136" t="s">
        <v>683</v>
      </c>
      <c r="F93" s="431">
        <f>'5'!D308</f>
        <v>1680.9669999999999</v>
      </c>
      <c r="G93" s="431">
        <f>'5'!E308</f>
        <v>1844.0160000000001</v>
      </c>
      <c r="H93" s="431">
        <f>'5'!F308</f>
        <v>1917.778</v>
      </c>
    </row>
    <row r="94" spans="1:8" ht="33.75" hidden="1" customHeight="1" x14ac:dyDescent="0.2">
      <c r="A94" s="322" t="s">
        <v>686</v>
      </c>
      <c r="B94" s="136" t="s">
        <v>108</v>
      </c>
      <c r="C94" s="136" t="s">
        <v>713</v>
      </c>
      <c r="D94" s="136" t="s">
        <v>435</v>
      </c>
      <c r="E94" s="136" t="s">
        <v>687</v>
      </c>
      <c r="F94" s="431">
        <f>F95</f>
        <v>0</v>
      </c>
      <c r="G94" s="137">
        <f>G95</f>
        <v>0</v>
      </c>
      <c r="H94" s="137">
        <f>H95</f>
        <v>0</v>
      </c>
    </row>
    <row r="95" spans="1:8" ht="49.5" hidden="1" customHeight="1" x14ac:dyDescent="0.2">
      <c r="A95" s="322" t="s">
        <v>688</v>
      </c>
      <c r="B95" s="136" t="s">
        <v>108</v>
      </c>
      <c r="C95" s="136" t="s">
        <v>713</v>
      </c>
      <c r="D95" s="136" t="s">
        <v>435</v>
      </c>
      <c r="E95" s="136" t="s">
        <v>689</v>
      </c>
      <c r="F95" s="431"/>
      <c r="G95" s="431"/>
      <c r="H95" s="431"/>
    </row>
    <row r="96" spans="1:8" s="139" customFormat="1" ht="49.5" customHeight="1" x14ac:dyDescent="0.2">
      <c r="A96" s="323" t="s">
        <v>717</v>
      </c>
      <c r="B96" s="10" t="s">
        <v>108</v>
      </c>
      <c r="C96" s="10" t="s">
        <v>713</v>
      </c>
      <c r="D96" s="10" t="s">
        <v>435</v>
      </c>
      <c r="E96" s="10" t="s">
        <v>222</v>
      </c>
      <c r="F96" s="140">
        <f>F97+F99</f>
        <v>1182.1410000000001</v>
      </c>
      <c r="G96" s="138">
        <f>G97+G99</f>
        <v>1052.0730000000001</v>
      </c>
      <c r="H96" s="138">
        <f>H97+H99</f>
        <v>1094.155</v>
      </c>
    </row>
    <row r="97" spans="1:8" ht="97.5" customHeight="1" x14ac:dyDescent="0.2">
      <c r="A97" s="322" t="s">
        <v>680</v>
      </c>
      <c r="B97" s="136" t="s">
        <v>108</v>
      </c>
      <c r="C97" s="136" t="s">
        <v>713</v>
      </c>
      <c r="D97" s="136" t="s">
        <v>435</v>
      </c>
      <c r="E97" s="136" t="s">
        <v>681</v>
      </c>
      <c r="F97" s="431">
        <f>F98</f>
        <v>1182.1410000000001</v>
      </c>
      <c r="G97" s="137">
        <f>G98</f>
        <v>1052.0730000000001</v>
      </c>
      <c r="H97" s="137">
        <f>H98</f>
        <v>1094.155</v>
      </c>
    </row>
    <row r="98" spans="1:8" ht="31.5" customHeight="1" x14ac:dyDescent="0.2">
      <c r="A98" s="322" t="s">
        <v>682</v>
      </c>
      <c r="B98" s="136" t="s">
        <v>108</v>
      </c>
      <c r="C98" s="136" t="s">
        <v>713</v>
      </c>
      <c r="D98" s="136" t="s">
        <v>435</v>
      </c>
      <c r="E98" s="136" t="s">
        <v>683</v>
      </c>
      <c r="F98" s="431">
        <f>'5'!D309</f>
        <v>1182.1410000000001</v>
      </c>
      <c r="G98" s="431">
        <f>'5'!E309</f>
        <v>1052.0730000000001</v>
      </c>
      <c r="H98" s="431">
        <f>'5'!F309</f>
        <v>1094.155</v>
      </c>
    </row>
    <row r="99" spans="1:8" ht="35.25" hidden="1" customHeight="1" x14ac:dyDescent="0.2">
      <c r="A99" s="322" t="s">
        <v>686</v>
      </c>
      <c r="B99" s="136" t="s">
        <v>108</v>
      </c>
      <c r="C99" s="136" t="s">
        <v>713</v>
      </c>
      <c r="D99" s="136" t="s">
        <v>435</v>
      </c>
      <c r="E99" s="136" t="s">
        <v>687</v>
      </c>
      <c r="F99" s="431">
        <f>F100</f>
        <v>0</v>
      </c>
      <c r="G99" s="137">
        <f>G100</f>
        <v>0</v>
      </c>
      <c r="H99" s="137">
        <f>H100</f>
        <v>0</v>
      </c>
    </row>
    <row r="100" spans="1:8" ht="48" hidden="1" customHeight="1" x14ac:dyDescent="0.2">
      <c r="A100" s="322" t="s">
        <v>688</v>
      </c>
      <c r="B100" s="136" t="s">
        <v>108</v>
      </c>
      <c r="C100" s="136" t="s">
        <v>713</v>
      </c>
      <c r="D100" s="136" t="s">
        <v>435</v>
      </c>
      <c r="E100" s="136" t="s">
        <v>689</v>
      </c>
      <c r="F100" s="431"/>
      <c r="G100" s="431"/>
      <c r="H100" s="431"/>
    </row>
    <row r="101" spans="1:8" s="139" customFormat="1" ht="115.5" customHeight="1" x14ac:dyDescent="0.2">
      <c r="A101" s="323" t="s">
        <v>718</v>
      </c>
      <c r="B101" s="10" t="s">
        <v>108</v>
      </c>
      <c r="C101" s="10" t="s">
        <v>713</v>
      </c>
      <c r="D101" s="10" t="s">
        <v>719</v>
      </c>
      <c r="E101" s="10" t="s">
        <v>222</v>
      </c>
      <c r="F101" s="138">
        <f>F102+F104</f>
        <v>1447.646</v>
      </c>
      <c r="G101" s="138">
        <f>G102+G104</f>
        <v>1641.578</v>
      </c>
      <c r="H101" s="138">
        <f>H102+H104</f>
        <v>1696.2670000000001</v>
      </c>
    </row>
    <row r="102" spans="1:8" ht="99" customHeight="1" x14ac:dyDescent="0.2">
      <c r="A102" s="322" t="s">
        <v>680</v>
      </c>
      <c r="B102" s="136" t="s">
        <v>108</v>
      </c>
      <c r="C102" s="136" t="s">
        <v>713</v>
      </c>
      <c r="D102" s="136" t="s">
        <v>719</v>
      </c>
      <c r="E102" s="136" t="s">
        <v>681</v>
      </c>
      <c r="F102" s="137">
        <f>F103</f>
        <v>1447.646</v>
      </c>
      <c r="G102" s="137">
        <f>G103</f>
        <v>1641.578</v>
      </c>
      <c r="H102" s="137">
        <f>H103</f>
        <v>1696.2670000000001</v>
      </c>
    </row>
    <row r="103" spans="1:8" ht="35.25" customHeight="1" x14ac:dyDescent="0.2">
      <c r="A103" s="322" t="s">
        <v>682</v>
      </c>
      <c r="B103" s="136" t="s">
        <v>108</v>
      </c>
      <c r="C103" s="136" t="s">
        <v>713</v>
      </c>
      <c r="D103" s="136" t="s">
        <v>719</v>
      </c>
      <c r="E103" s="136" t="s">
        <v>683</v>
      </c>
      <c r="F103" s="431">
        <v>1447.646</v>
      </c>
      <c r="G103" s="431">
        <f>1260.813+380.765</f>
        <v>1641.578</v>
      </c>
      <c r="H103" s="431">
        <f>1302.816+393.451</f>
        <v>1696.2670000000001</v>
      </c>
    </row>
    <row r="104" spans="1:8" ht="33" hidden="1" customHeight="1" x14ac:dyDescent="0.2">
      <c r="A104" s="322" t="s">
        <v>686</v>
      </c>
      <c r="B104" s="136" t="s">
        <v>108</v>
      </c>
      <c r="C104" s="136" t="s">
        <v>713</v>
      </c>
      <c r="D104" s="136" t="s">
        <v>719</v>
      </c>
      <c r="E104" s="136" t="s">
        <v>687</v>
      </c>
      <c r="F104" s="431">
        <f>F105</f>
        <v>0</v>
      </c>
      <c r="G104" s="137">
        <f>G105</f>
        <v>0</v>
      </c>
      <c r="H104" s="137">
        <f>H105</f>
        <v>0</v>
      </c>
    </row>
    <row r="105" spans="1:8" ht="47.45" hidden="1" customHeight="1" x14ac:dyDescent="0.2">
      <c r="A105" s="322" t="s">
        <v>688</v>
      </c>
      <c r="B105" s="136" t="s">
        <v>108</v>
      </c>
      <c r="C105" s="136" t="s">
        <v>713</v>
      </c>
      <c r="D105" s="136" t="s">
        <v>719</v>
      </c>
      <c r="E105" s="136" t="s">
        <v>689</v>
      </c>
      <c r="F105" s="431"/>
      <c r="G105" s="431"/>
      <c r="H105" s="431"/>
    </row>
    <row r="106" spans="1:8" ht="81.75" customHeight="1" x14ac:dyDescent="0.2">
      <c r="A106" s="323" t="s">
        <v>1142</v>
      </c>
      <c r="B106" s="10" t="s">
        <v>108</v>
      </c>
      <c r="C106" s="10" t="s">
        <v>713</v>
      </c>
      <c r="D106" s="10" t="s">
        <v>721</v>
      </c>
      <c r="E106" s="10" t="s">
        <v>222</v>
      </c>
      <c r="F106" s="140">
        <f>F108+F107</f>
        <v>721.30500000000006</v>
      </c>
      <c r="G106" s="138">
        <f>G108+G107</f>
        <v>449.23899999999998</v>
      </c>
      <c r="H106" s="138">
        <f>H108+H107</f>
        <v>465.44900000000001</v>
      </c>
    </row>
    <row r="107" spans="1:8" ht="42" customHeight="1" x14ac:dyDescent="0.2">
      <c r="A107" s="322" t="s">
        <v>682</v>
      </c>
      <c r="B107" s="136" t="s">
        <v>108</v>
      </c>
      <c r="C107" s="136" t="s">
        <v>713</v>
      </c>
      <c r="D107" s="10" t="s">
        <v>721</v>
      </c>
      <c r="E107" s="136" t="s">
        <v>683</v>
      </c>
      <c r="F107" s="140">
        <f>116.019+0.6+2.8+35.038+201.1+60.7</f>
        <v>416.25700000000001</v>
      </c>
      <c r="G107" s="138">
        <f>116.019+0.6+2.8+35.038</f>
        <v>154.45699999999999</v>
      </c>
      <c r="H107" s="138">
        <f>116.019+0.6+2.8+35.038</f>
        <v>154.45699999999999</v>
      </c>
    </row>
    <row r="108" spans="1:8" ht="37.5" customHeight="1" x14ac:dyDescent="0.2">
      <c r="A108" s="322" t="s">
        <v>686</v>
      </c>
      <c r="B108" s="136" t="s">
        <v>108</v>
      </c>
      <c r="C108" s="136" t="s">
        <v>713</v>
      </c>
      <c r="D108" s="136" t="s">
        <v>721</v>
      </c>
      <c r="E108" s="136" t="s">
        <v>687</v>
      </c>
      <c r="F108" s="431">
        <f>F109</f>
        <v>305.048</v>
      </c>
      <c r="G108" s="137">
        <f>G109</f>
        <v>294.78199999999998</v>
      </c>
      <c r="H108" s="137">
        <f>H109</f>
        <v>310.99200000000002</v>
      </c>
    </row>
    <row r="109" spans="1:8" ht="48" customHeight="1" x14ac:dyDescent="0.2">
      <c r="A109" s="322" t="s">
        <v>688</v>
      </c>
      <c r="B109" s="136" t="s">
        <v>108</v>
      </c>
      <c r="C109" s="136" t="s">
        <v>713</v>
      </c>
      <c r="D109" s="136" t="s">
        <v>721</v>
      </c>
      <c r="E109" s="136" t="s">
        <v>689</v>
      </c>
      <c r="F109" s="431">
        <f>294.786-4.016+14.278</f>
        <v>305.048</v>
      </c>
      <c r="G109" s="137">
        <f>310.996-16.214</f>
        <v>294.78199999999998</v>
      </c>
      <c r="H109" s="137">
        <f>327.855-16.863</f>
        <v>310.99200000000002</v>
      </c>
    </row>
    <row r="110" spans="1:8" ht="35.65" hidden="1" customHeight="1" x14ac:dyDescent="0.2">
      <c r="A110" s="322" t="s">
        <v>434</v>
      </c>
      <c r="B110" s="136" t="s">
        <v>108</v>
      </c>
      <c r="C110" s="136" t="s">
        <v>713</v>
      </c>
      <c r="D110" s="136" t="s">
        <v>436</v>
      </c>
      <c r="E110" s="136" t="s">
        <v>222</v>
      </c>
      <c r="F110" s="431">
        <f>F111</f>
        <v>0</v>
      </c>
      <c r="G110" s="137">
        <f>G111</f>
        <v>0</v>
      </c>
      <c r="H110" s="137">
        <f>H111</f>
        <v>0</v>
      </c>
    </row>
    <row r="111" spans="1:8" ht="50.25" hidden="1" customHeight="1" x14ac:dyDescent="0.2">
      <c r="A111" s="322" t="s">
        <v>688</v>
      </c>
      <c r="B111" s="136" t="s">
        <v>108</v>
      </c>
      <c r="C111" s="136" t="s">
        <v>713</v>
      </c>
      <c r="D111" s="136" t="s">
        <v>436</v>
      </c>
      <c r="E111" s="136" t="s">
        <v>689</v>
      </c>
      <c r="F111" s="431"/>
      <c r="G111" s="137"/>
      <c r="H111" s="137"/>
    </row>
    <row r="112" spans="1:8" ht="19.5" hidden="1" customHeight="1" x14ac:dyDescent="0.2">
      <c r="A112" s="324" t="s">
        <v>712</v>
      </c>
      <c r="B112" s="136" t="s">
        <v>108</v>
      </c>
      <c r="C112" s="136" t="s">
        <v>713</v>
      </c>
      <c r="D112" s="154" t="s">
        <v>676</v>
      </c>
      <c r="E112" s="154" t="s">
        <v>222</v>
      </c>
      <c r="F112" s="432">
        <f>F117+F114</f>
        <v>0</v>
      </c>
      <c r="G112" s="155">
        <f>G117+G114</f>
        <v>0</v>
      </c>
      <c r="H112" s="155">
        <f>H117+H114</f>
        <v>0</v>
      </c>
    </row>
    <row r="113" spans="1:8" s="139" customFormat="1" ht="81" hidden="1" customHeight="1" x14ac:dyDescent="0.2">
      <c r="A113" s="323" t="s">
        <v>722</v>
      </c>
      <c r="B113" s="136" t="s">
        <v>108</v>
      </c>
      <c r="C113" s="136" t="s">
        <v>713</v>
      </c>
      <c r="D113" s="10" t="s">
        <v>21</v>
      </c>
      <c r="E113" s="10" t="s">
        <v>222</v>
      </c>
      <c r="F113" s="140">
        <f t="shared" ref="F113:H115" si="10">F114</f>
        <v>0</v>
      </c>
      <c r="G113" s="138">
        <f t="shared" si="10"/>
        <v>0</v>
      </c>
      <c r="H113" s="138">
        <f t="shared" si="10"/>
        <v>0</v>
      </c>
    </row>
    <row r="114" spans="1:8" ht="67.5" hidden="1" customHeight="1" x14ac:dyDescent="0.2">
      <c r="A114" s="322" t="s">
        <v>723</v>
      </c>
      <c r="B114" s="136" t="s">
        <v>108</v>
      </c>
      <c r="C114" s="136" t="s">
        <v>713</v>
      </c>
      <c r="D114" s="136" t="s">
        <v>78</v>
      </c>
      <c r="E114" s="136" t="s">
        <v>724</v>
      </c>
      <c r="F114" s="431">
        <f t="shared" si="10"/>
        <v>0</v>
      </c>
      <c r="G114" s="137">
        <f t="shared" si="10"/>
        <v>0</v>
      </c>
      <c r="H114" s="137">
        <f t="shared" si="10"/>
        <v>0</v>
      </c>
    </row>
    <row r="115" spans="1:8" ht="51" hidden="1" customHeight="1" x14ac:dyDescent="0.2">
      <c r="A115" s="322" t="s">
        <v>725</v>
      </c>
      <c r="B115" s="136" t="s">
        <v>108</v>
      </c>
      <c r="C115" s="136" t="s">
        <v>713</v>
      </c>
      <c r="D115" s="136" t="s">
        <v>78</v>
      </c>
      <c r="E115" s="136" t="s">
        <v>724</v>
      </c>
      <c r="F115" s="431">
        <f t="shared" si="10"/>
        <v>0</v>
      </c>
      <c r="G115" s="137">
        <f t="shared" si="10"/>
        <v>0</v>
      </c>
      <c r="H115" s="137">
        <f t="shared" si="10"/>
        <v>0</v>
      </c>
    </row>
    <row r="116" spans="1:8" ht="19.5" hidden="1" customHeight="1" x14ac:dyDescent="0.2">
      <c r="A116" s="322" t="s">
        <v>726</v>
      </c>
      <c r="B116" s="136" t="s">
        <v>108</v>
      </c>
      <c r="C116" s="136" t="s">
        <v>713</v>
      </c>
      <c r="D116" s="136" t="s">
        <v>78</v>
      </c>
      <c r="E116" s="136" t="s">
        <v>727</v>
      </c>
      <c r="F116" s="431"/>
      <c r="G116" s="137"/>
      <c r="H116" s="137"/>
    </row>
    <row r="117" spans="1:8" ht="81" hidden="1" customHeight="1" x14ac:dyDescent="0.2">
      <c r="A117" s="325" t="s">
        <v>728</v>
      </c>
      <c r="B117" s="136" t="s">
        <v>108</v>
      </c>
      <c r="C117" s="136" t="s">
        <v>713</v>
      </c>
      <c r="D117" s="136" t="s">
        <v>250</v>
      </c>
      <c r="E117" s="136" t="s">
        <v>222</v>
      </c>
      <c r="F117" s="431">
        <f t="shared" ref="F117:H118" si="11">F118</f>
        <v>0</v>
      </c>
      <c r="G117" s="137">
        <f t="shared" si="11"/>
        <v>0</v>
      </c>
      <c r="H117" s="137">
        <f t="shared" si="11"/>
        <v>0</v>
      </c>
    </row>
    <row r="118" spans="1:8" ht="51.75" hidden="1" customHeight="1" x14ac:dyDescent="0.2">
      <c r="A118" s="322" t="s">
        <v>725</v>
      </c>
      <c r="B118" s="136" t="s">
        <v>108</v>
      </c>
      <c r="C118" s="136" t="s">
        <v>713</v>
      </c>
      <c r="D118" s="136" t="s">
        <v>250</v>
      </c>
      <c r="E118" s="136" t="s">
        <v>724</v>
      </c>
      <c r="F118" s="431">
        <f t="shared" si="11"/>
        <v>0</v>
      </c>
      <c r="G118" s="137">
        <f t="shared" si="11"/>
        <v>0</v>
      </c>
      <c r="H118" s="137">
        <f t="shared" si="11"/>
        <v>0</v>
      </c>
    </row>
    <row r="119" spans="1:8" ht="17.25" hidden="1" customHeight="1" x14ac:dyDescent="0.2">
      <c r="A119" s="322" t="s">
        <v>726</v>
      </c>
      <c r="B119" s="136" t="s">
        <v>108</v>
      </c>
      <c r="C119" s="136" t="s">
        <v>713</v>
      </c>
      <c r="D119" s="136" t="s">
        <v>250</v>
      </c>
      <c r="E119" s="136" t="s">
        <v>727</v>
      </c>
      <c r="F119" s="431"/>
      <c r="G119" s="137"/>
      <c r="H119" s="137"/>
    </row>
    <row r="120" spans="1:8" ht="67.150000000000006" hidden="1" customHeight="1" x14ac:dyDescent="0.2">
      <c r="A120" s="323" t="s">
        <v>412</v>
      </c>
      <c r="B120" s="10" t="s">
        <v>108</v>
      </c>
      <c r="C120" s="10" t="s">
        <v>713</v>
      </c>
      <c r="D120" s="10" t="s">
        <v>413</v>
      </c>
      <c r="E120" s="10" t="s">
        <v>222</v>
      </c>
      <c r="F120" s="140">
        <f t="shared" ref="F120:H121" si="12">F121</f>
        <v>0</v>
      </c>
      <c r="G120" s="138">
        <f t="shared" si="12"/>
        <v>0</v>
      </c>
      <c r="H120" s="138">
        <f t="shared" si="12"/>
        <v>0</v>
      </c>
    </row>
    <row r="121" spans="1:8" ht="78" hidden="1" customHeight="1" x14ac:dyDescent="0.2">
      <c r="A121" s="322" t="s">
        <v>680</v>
      </c>
      <c r="B121" s="136" t="s">
        <v>108</v>
      </c>
      <c r="C121" s="136" t="s">
        <v>713</v>
      </c>
      <c r="D121" s="136" t="s">
        <v>413</v>
      </c>
      <c r="E121" s="136" t="s">
        <v>681</v>
      </c>
      <c r="F121" s="431">
        <f t="shared" si="12"/>
        <v>0</v>
      </c>
      <c r="G121" s="137">
        <f t="shared" si="12"/>
        <v>0</v>
      </c>
      <c r="H121" s="137">
        <f t="shared" si="12"/>
        <v>0</v>
      </c>
    </row>
    <row r="122" spans="1:8" ht="35.65" hidden="1" customHeight="1" x14ac:dyDescent="0.2">
      <c r="A122" s="322" t="s">
        <v>682</v>
      </c>
      <c r="B122" s="136" t="s">
        <v>108</v>
      </c>
      <c r="C122" s="136" t="s">
        <v>713</v>
      </c>
      <c r="D122" s="136" t="s">
        <v>413</v>
      </c>
      <c r="E122" s="136" t="s">
        <v>683</v>
      </c>
      <c r="F122" s="431"/>
      <c r="G122" s="137"/>
      <c r="H122" s="137"/>
    </row>
    <row r="123" spans="1:8" ht="34.5" customHeight="1" x14ac:dyDescent="0.2">
      <c r="A123" s="322" t="s">
        <v>679</v>
      </c>
      <c r="B123" s="136" t="s">
        <v>108</v>
      </c>
      <c r="C123" s="136" t="s">
        <v>713</v>
      </c>
      <c r="D123" s="136" t="s">
        <v>5</v>
      </c>
      <c r="E123" s="136" t="s">
        <v>222</v>
      </c>
      <c r="F123" s="431">
        <f>F124</f>
        <v>11511.958909999999</v>
      </c>
      <c r="G123" s="137">
        <f>G124</f>
        <v>10205.61</v>
      </c>
      <c r="H123" s="137">
        <f>H124</f>
        <v>10205.61</v>
      </c>
    </row>
    <row r="124" spans="1:8" ht="51" customHeight="1" x14ac:dyDescent="0.2">
      <c r="A124" s="322" t="s">
        <v>110</v>
      </c>
      <c r="B124" s="136" t="s">
        <v>108</v>
      </c>
      <c r="C124" s="136" t="s">
        <v>713</v>
      </c>
      <c r="D124" s="136" t="s">
        <v>6</v>
      </c>
      <c r="E124" s="136" t="s">
        <v>222</v>
      </c>
      <c r="F124" s="137">
        <f>F125+F130+F135+F138+F143+F161+F164+F170+F173</f>
        <v>11511.958909999999</v>
      </c>
      <c r="G124" s="137">
        <f>G125+G130+G135+G138+G143+G161+G164+G167+G170+G173</f>
        <v>10205.61</v>
      </c>
      <c r="H124" s="137">
        <f>H125+H130+H135+H138+H143+H161+H164+H167+H170+H173</f>
        <v>10205.61</v>
      </c>
    </row>
    <row r="125" spans="1:8" s="139" customFormat="1" ht="49.5" customHeight="1" x14ac:dyDescent="0.2">
      <c r="A125" s="323" t="s">
        <v>729</v>
      </c>
      <c r="B125" s="10" t="s">
        <v>108</v>
      </c>
      <c r="C125" s="10" t="s">
        <v>713</v>
      </c>
      <c r="D125" s="10" t="s">
        <v>9</v>
      </c>
      <c r="E125" s="10" t="s">
        <v>222</v>
      </c>
      <c r="F125" s="138">
        <f>F126+F128</f>
        <v>7247.5</v>
      </c>
      <c r="G125" s="138">
        <f>G126+G128</f>
        <v>7247.5</v>
      </c>
      <c r="H125" s="138">
        <f>H126+H128</f>
        <v>7247.5</v>
      </c>
    </row>
    <row r="126" spans="1:8" ht="96" customHeight="1" x14ac:dyDescent="0.2">
      <c r="A126" s="322" t="s">
        <v>680</v>
      </c>
      <c r="B126" s="136" t="s">
        <v>108</v>
      </c>
      <c r="C126" s="136" t="s">
        <v>713</v>
      </c>
      <c r="D126" s="136" t="s">
        <v>9</v>
      </c>
      <c r="E126" s="136" t="s">
        <v>681</v>
      </c>
      <c r="F126" s="431">
        <f>F127</f>
        <v>7155.5</v>
      </c>
      <c r="G126" s="137">
        <f>G127</f>
        <v>7155.5</v>
      </c>
      <c r="H126" s="137">
        <f>H127</f>
        <v>7155.5</v>
      </c>
    </row>
    <row r="127" spans="1:8" ht="34.5" customHeight="1" x14ac:dyDescent="0.2">
      <c r="A127" s="322" t="s">
        <v>682</v>
      </c>
      <c r="B127" s="136" t="s">
        <v>108</v>
      </c>
      <c r="C127" s="136" t="s">
        <v>713</v>
      </c>
      <c r="D127" s="136" t="s">
        <v>9</v>
      </c>
      <c r="E127" s="136" t="s">
        <v>683</v>
      </c>
      <c r="F127" s="431">
        <f>5461.2+45+1649.3</f>
        <v>7155.5</v>
      </c>
      <c r="G127" s="431">
        <f t="shared" ref="G127:H127" si="13">5461.2+45+1649.3</f>
        <v>7155.5</v>
      </c>
      <c r="H127" s="431">
        <f t="shared" si="13"/>
        <v>7155.5</v>
      </c>
    </row>
    <row r="128" spans="1:8" ht="35.25" customHeight="1" x14ac:dyDescent="0.2">
      <c r="A128" s="322" t="s">
        <v>686</v>
      </c>
      <c r="B128" s="136" t="s">
        <v>108</v>
      </c>
      <c r="C128" s="136" t="s">
        <v>713</v>
      </c>
      <c r="D128" s="136" t="s">
        <v>9</v>
      </c>
      <c r="E128" s="136" t="s">
        <v>687</v>
      </c>
      <c r="F128" s="431">
        <f>F129</f>
        <v>92</v>
      </c>
      <c r="G128" s="137">
        <f>G129</f>
        <v>92</v>
      </c>
      <c r="H128" s="137">
        <f>H129</f>
        <v>92</v>
      </c>
    </row>
    <row r="129" spans="1:8" ht="49.5" customHeight="1" x14ac:dyDescent="0.2">
      <c r="A129" s="322" t="s">
        <v>688</v>
      </c>
      <c r="B129" s="136" t="s">
        <v>108</v>
      </c>
      <c r="C129" s="136" t="s">
        <v>713</v>
      </c>
      <c r="D129" s="136" t="s">
        <v>9</v>
      </c>
      <c r="E129" s="136" t="s">
        <v>689</v>
      </c>
      <c r="F129" s="431">
        <f>137-45</f>
        <v>92</v>
      </c>
      <c r="G129" s="431">
        <f t="shared" ref="G129:H129" si="14">137-45</f>
        <v>92</v>
      </c>
      <c r="H129" s="431">
        <f t="shared" si="14"/>
        <v>92</v>
      </c>
    </row>
    <row r="130" spans="1:8" s="139" customFormat="1" ht="15.75" customHeight="1" x14ac:dyDescent="0.2">
      <c r="A130" s="323" t="s">
        <v>730</v>
      </c>
      <c r="B130" s="10" t="s">
        <v>108</v>
      </c>
      <c r="C130" s="10" t="s">
        <v>713</v>
      </c>
      <c r="D130" s="10" t="s">
        <v>12</v>
      </c>
      <c r="E130" s="10" t="s">
        <v>222</v>
      </c>
      <c r="F130" s="140">
        <f t="shared" ref="F130:H131" si="15">F131</f>
        <v>5.5111000000000008</v>
      </c>
      <c r="G130" s="138">
        <f t="shared" si="15"/>
        <v>0</v>
      </c>
      <c r="H130" s="138">
        <f t="shared" si="15"/>
        <v>0</v>
      </c>
    </row>
    <row r="131" spans="1:8" ht="15.75" customHeight="1" x14ac:dyDescent="0.2">
      <c r="A131" s="322" t="s">
        <v>690</v>
      </c>
      <c r="B131" s="136" t="s">
        <v>108</v>
      </c>
      <c r="C131" s="136" t="s">
        <v>713</v>
      </c>
      <c r="D131" s="136" t="s">
        <v>12</v>
      </c>
      <c r="E131" s="136" t="s">
        <v>691</v>
      </c>
      <c r="F131" s="431">
        <f t="shared" si="15"/>
        <v>5.5111000000000008</v>
      </c>
      <c r="G131" s="137">
        <f t="shared" si="15"/>
        <v>0</v>
      </c>
      <c r="H131" s="137">
        <f t="shared" si="15"/>
        <v>0</v>
      </c>
    </row>
    <row r="132" spans="1:8" ht="15.75" customHeight="1" x14ac:dyDescent="0.2">
      <c r="A132" s="322" t="s">
        <v>730</v>
      </c>
      <c r="B132" s="136" t="s">
        <v>108</v>
      </c>
      <c r="C132" s="136" t="s">
        <v>713</v>
      </c>
      <c r="D132" s="136" t="s">
        <v>12</v>
      </c>
      <c r="E132" s="136" t="s">
        <v>731</v>
      </c>
      <c r="F132" s="431">
        <f>'5'!D267</f>
        <v>5.5111000000000008</v>
      </c>
      <c r="G132" s="431">
        <f>'5'!E267</f>
        <v>0</v>
      </c>
      <c r="H132" s="431">
        <f>'5'!F267</f>
        <v>0</v>
      </c>
    </row>
    <row r="133" spans="1:8" ht="32.450000000000003" hidden="1" customHeight="1" x14ac:dyDescent="0.2">
      <c r="A133" s="329" t="s">
        <v>630</v>
      </c>
      <c r="B133" s="142" t="s">
        <v>108</v>
      </c>
      <c r="C133" s="142" t="s">
        <v>713</v>
      </c>
      <c r="D133" s="142" t="s">
        <v>9</v>
      </c>
      <c r="E133" s="142" t="s">
        <v>687</v>
      </c>
      <c r="F133" s="431">
        <f>F134</f>
        <v>0</v>
      </c>
      <c r="G133" s="431">
        <f>G134</f>
        <v>0</v>
      </c>
      <c r="H133" s="431">
        <f>H134</f>
        <v>0</v>
      </c>
    </row>
    <row r="134" spans="1:8" ht="35.450000000000003" hidden="1" customHeight="1" x14ac:dyDescent="0.2">
      <c r="A134" s="322" t="s">
        <v>688</v>
      </c>
      <c r="B134" s="136" t="s">
        <v>108</v>
      </c>
      <c r="C134" s="136" t="s">
        <v>713</v>
      </c>
      <c r="D134" s="142" t="s">
        <v>9</v>
      </c>
      <c r="E134" s="136" t="s">
        <v>689</v>
      </c>
      <c r="F134" s="431"/>
      <c r="G134" s="137"/>
      <c r="H134" s="137"/>
    </row>
    <row r="135" spans="1:8" s="139" customFormat="1" ht="63" customHeight="1" x14ac:dyDescent="0.2">
      <c r="A135" s="323" t="s">
        <v>732</v>
      </c>
      <c r="B135" s="10" t="s">
        <v>108</v>
      </c>
      <c r="C135" s="10" t="s">
        <v>713</v>
      </c>
      <c r="D135" s="10" t="s">
        <v>13</v>
      </c>
      <c r="E135" s="10" t="s">
        <v>222</v>
      </c>
      <c r="F135" s="140">
        <f t="shared" ref="F135:H136" si="16">F136</f>
        <v>860</v>
      </c>
      <c r="G135" s="138">
        <f t="shared" si="16"/>
        <v>420.96</v>
      </c>
      <c r="H135" s="138">
        <f t="shared" si="16"/>
        <v>420.96</v>
      </c>
    </row>
    <row r="136" spans="1:8" ht="35.25" customHeight="1" x14ac:dyDescent="0.2">
      <c r="A136" s="322" t="s">
        <v>686</v>
      </c>
      <c r="B136" s="136" t="s">
        <v>108</v>
      </c>
      <c r="C136" s="136" t="s">
        <v>713</v>
      </c>
      <c r="D136" s="136" t="s">
        <v>13</v>
      </c>
      <c r="E136" s="136" t="s">
        <v>687</v>
      </c>
      <c r="F136" s="431">
        <f t="shared" si="16"/>
        <v>860</v>
      </c>
      <c r="G136" s="137">
        <f t="shared" si="16"/>
        <v>420.96</v>
      </c>
      <c r="H136" s="137">
        <f t="shared" si="16"/>
        <v>420.96</v>
      </c>
    </row>
    <row r="137" spans="1:8" ht="49.5" customHeight="1" x14ac:dyDescent="0.2">
      <c r="A137" s="322" t="s">
        <v>688</v>
      </c>
      <c r="B137" s="136" t="s">
        <v>108</v>
      </c>
      <c r="C137" s="136" t="s">
        <v>713</v>
      </c>
      <c r="D137" s="136" t="s">
        <v>13</v>
      </c>
      <c r="E137" s="136" t="s">
        <v>689</v>
      </c>
      <c r="F137" s="431">
        <f>'5'!D269</f>
        <v>860</v>
      </c>
      <c r="G137" s="431">
        <f>'5'!E269</f>
        <v>420.96</v>
      </c>
      <c r="H137" s="431">
        <f>'5'!F269</f>
        <v>420.96</v>
      </c>
    </row>
    <row r="138" spans="1:8" ht="16.5" customHeight="1" x14ac:dyDescent="0.2">
      <c r="A138" s="323" t="s">
        <v>274</v>
      </c>
      <c r="B138" s="10" t="s">
        <v>108</v>
      </c>
      <c r="C138" s="10" t="s">
        <v>713</v>
      </c>
      <c r="D138" s="10" t="s">
        <v>275</v>
      </c>
      <c r="E138" s="10" t="s">
        <v>222</v>
      </c>
      <c r="F138" s="140">
        <f>F139+F141</f>
        <v>2551.7728099999999</v>
      </c>
      <c r="G138" s="138">
        <f>G139+G141</f>
        <v>2087.15</v>
      </c>
      <c r="H138" s="138">
        <f>H139+H141</f>
        <v>2087.15</v>
      </c>
    </row>
    <row r="139" spans="1:8" ht="34.5" customHeight="1" x14ac:dyDescent="0.2">
      <c r="A139" s="322" t="s">
        <v>686</v>
      </c>
      <c r="B139" s="136" t="s">
        <v>108</v>
      </c>
      <c r="C139" s="136" t="s">
        <v>713</v>
      </c>
      <c r="D139" s="136" t="s">
        <v>275</v>
      </c>
      <c r="E139" s="136" t="s">
        <v>687</v>
      </c>
      <c r="F139" s="431">
        <f>F140</f>
        <v>2551.7728099999999</v>
      </c>
      <c r="G139" s="137">
        <f>G140</f>
        <v>2087.15</v>
      </c>
      <c r="H139" s="137">
        <f>H140</f>
        <v>2087.15</v>
      </c>
    </row>
    <row r="140" spans="1:8" ht="54.75" customHeight="1" x14ac:dyDescent="0.2">
      <c r="A140" s="322" t="s">
        <v>688</v>
      </c>
      <c r="B140" s="136" t="s">
        <v>108</v>
      </c>
      <c r="C140" s="136" t="s">
        <v>713</v>
      </c>
      <c r="D140" s="136" t="s">
        <v>275</v>
      </c>
      <c r="E140" s="136" t="s">
        <v>689</v>
      </c>
      <c r="F140" s="431">
        <f>'5'!D287</f>
        <v>2551.7728099999999</v>
      </c>
      <c r="G140" s="431">
        <f>'5'!E287</f>
        <v>2087.15</v>
      </c>
      <c r="H140" s="431">
        <f>'5'!F287</f>
        <v>2087.15</v>
      </c>
    </row>
    <row r="141" spans="1:8" ht="21.75" hidden="1" customHeight="1" x14ac:dyDescent="0.2">
      <c r="A141" s="322" t="s">
        <v>690</v>
      </c>
      <c r="B141" s="136" t="s">
        <v>108</v>
      </c>
      <c r="C141" s="136" t="s">
        <v>713</v>
      </c>
      <c r="D141" s="136" t="s">
        <v>275</v>
      </c>
      <c r="E141" s="136" t="s">
        <v>691</v>
      </c>
      <c r="F141" s="431">
        <f>F142</f>
        <v>0</v>
      </c>
      <c r="G141" s="137">
        <f>G142</f>
        <v>0</v>
      </c>
      <c r="H141" s="137">
        <f>H142</f>
        <v>0</v>
      </c>
    </row>
    <row r="142" spans="1:8" ht="21" hidden="1" customHeight="1" x14ac:dyDescent="0.2">
      <c r="A142" s="322" t="s">
        <v>692</v>
      </c>
      <c r="B142" s="136" t="s">
        <v>108</v>
      </c>
      <c r="C142" s="136" t="s">
        <v>713</v>
      </c>
      <c r="D142" s="136" t="s">
        <v>275</v>
      </c>
      <c r="E142" s="136" t="s">
        <v>693</v>
      </c>
      <c r="F142" s="431"/>
      <c r="G142" s="137"/>
      <c r="H142" s="137"/>
    </row>
    <row r="143" spans="1:8" s="139" customFormat="1" ht="87.75" customHeight="1" x14ac:dyDescent="0.2">
      <c r="A143" s="328" t="s">
        <v>526</v>
      </c>
      <c r="B143" s="156" t="s">
        <v>108</v>
      </c>
      <c r="C143" s="156" t="s">
        <v>713</v>
      </c>
      <c r="D143" s="156" t="s">
        <v>527</v>
      </c>
      <c r="E143" s="156" t="s">
        <v>222</v>
      </c>
      <c r="F143" s="140">
        <f>F145+F146</f>
        <v>217.5</v>
      </c>
      <c r="G143" s="138">
        <f>G145+G146</f>
        <v>0</v>
      </c>
      <c r="H143" s="138">
        <f>H145+H146</f>
        <v>0</v>
      </c>
    </row>
    <row r="144" spans="1:8" s="139" customFormat="1" ht="36.75" customHeight="1" x14ac:dyDescent="0.2">
      <c r="A144" s="329" t="s">
        <v>686</v>
      </c>
      <c r="B144" s="142" t="s">
        <v>108</v>
      </c>
      <c r="C144" s="142" t="s">
        <v>713</v>
      </c>
      <c r="D144" s="156" t="s">
        <v>527</v>
      </c>
      <c r="E144" s="142" t="s">
        <v>687</v>
      </c>
      <c r="F144" s="431">
        <f>F145</f>
        <v>217.5</v>
      </c>
      <c r="G144" s="137">
        <f>G145</f>
        <v>0</v>
      </c>
      <c r="H144" s="137">
        <f>H145</f>
        <v>0</v>
      </c>
    </row>
    <row r="145" spans="1:8" ht="48.75" customHeight="1" x14ac:dyDescent="0.2">
      <c r="A145" s="329" t="s">
        <v>688</v>
      </c>
      <c r="B145" s="142" t="s">
        <v>108</v>
      </c>
      <c r="C145" s="142" t="s">
        <v>713</v>
      </c>
      <c r="D145" s="156" t="s">
        <v>527</v>
      </c>
      <c r="E145" s="142" t="s">
        <v>689</v>
      </c>
      <c r="F145" s="431">
        <f>'5'!D296</f>
        <v>217.5</v>
      </c>
      <c r="G145" s="137">
        <v>0</v>
      </c>
      <c r="H145" s="137">
        <v>0</v>
      </c>
    </row>
    <row r="146" spans="1:8" ht="21" hidden="1" customHeight="1" x14ac:dyDescent="0.2">
      <c r="A146" s="322" t="s">
        <v>690</v>
      </c>
      <c r="B146" s="136" t="s">
        <v>108</v>
      </c>
      <c r="C146" s="136" t="s">
        <v>713</v>
      </c>
      <c r="D146" s="136" t="s">
        <v>300</v>
      </c>
      <c r="E146" s="136" t="s">
        <v>691</v>
      </c>
      <c r="F146" s="431">
        <f>F147</f>
        <v>0</v>
      </c>
      <c r="G146" s="137">
        <f>G147</f>
        <v>0</v>
      </c>
      <c r="H146" s="137">
        <f>H147</f>
        <v>0</v>
      </c>
    </row>
    <row r="147" spans="1:8" ht="16.149999999999999" hidden="1" customHeight="1" x14ac:dyDescent="0.2">
      <c r="A147" s="322" t="s">
        <v>692</v>
      </c>
      <c r="B147" s="136" t="s">
        <v>108</v>
      </c>
      <c r="C147" s="136" t="s">
        <v>713</v>
      </c>
      <c r="D147" s="136" t="s">
        <v>300</v>
      </c>
      <c r="E147" s="136" t="s">
        <v>693</v>
      </c>
      <c r="F147" s="431"/>
      <c r="G147" s="137"/>
      <c r="H147" s="137"/>
    </row>
    <row r="148" spans="1:8" s="152" customFormat="1" ht="81" customHeight="1" x14ac:dyDescent="0.25">
      <c r="A148" s="330" t="s">
        <v>733</v>
      </c>
      <c r="B148" s="144" t="s">
        <v>108</v>
      </c>
      <c r="C148" s="144" t="s">
        <v>713</v>
      </c>
      <c r="D148" s="144" t="s">
        <v>676</v>
      </c>
      <c r="E148" s="144" t="s">
        <v>222</v>
      </c>
      <c r="F148" s="157">
        <f>F149+F155</f>
        <v>1947.6983500000001</v>
      </c>
      <c r="G148" s="145">
        <f>G149+G155</f>
        <v>1759.7543500000002</v>
      </c>
      <c r="H148" s="145">
        <f>H149+H155</f>
        <v>1759.75434</v>
      </c>
    </row>
    <row r="149" spans="1:8" ht="38.25" customHeight="1" x14ac:dyDescent="0.2">
      <c r="A149" s="322" t="s">
        <v>709</v>
      </c>
      <c r="B149" s="136" t="s">
        <v>108</v>
      </c>
      <c r="C149" s="136" t="s">
        <v>713</v>
      </c>
      <c r="D149" s="136" t="s">
        <v>5</v>
      </c>
      <c r="E149" s="136" t="s">
        <v>222</v>
      </c>
      <c r="F149" s="137">
        <f>F150</f>
        <v>1947.6983500000001</v>
      </c>
      <c r="G149" s="137">
        <f>G150</f>
        <v>1759.7543500000002</v>
      </c>
      <c r="H149" s="137">
        <f>H150</f>
        <v>1759.75434</v>
      </c>
    </row>
    <row r="150" spans="1:8" ht="45.75" customHeight="1" x14ac:dyDescent="0.2">
      <c r="A150" s="322" t="s">
        <v>110</v>
      </c>
      <c r="B150" s="136" t="s">
        <v>108</v>
      </c>
      <c r="C150" s="136" t="s">
        <v>713</v>
      </c>
      <c r="D150" s="136" t="s">
        <v>6</v>
      </c>
      <c r="E150" s="136" t="s">
        <v>222</v>
      </c>
      <c r="F150" s="137">
        <f>F151+F153</f>
        <v>1947.6983500000001</v>
      </c>
      <c r="G150" s="137">
        <f>G151+G153</f>
        <v>1759.7543500000002</v>
      </c>
      <c r="H150" s="137">
        <f>H151+H153</f>
        <v>1759.75434</v>
      </c>
    </row>
    <row r="151" spans="1:8" ht="96" customHeight="1" x14ac:dyDescent="0.2">
      <c r="A151" s="322" t="s">
        <v>680</v>
      </c>
      <c r="B151" s="136" t="s">
        <v>108</v>
      </c>
      <c r="C151" s="136" t="s">
        <v>713</v>
      </c>
      <c r="D151" s="162" t="s">
        <v>1060</v>
      </c>
      <c r="E151" s="136" t="s">
        <v>681</v>
      </c>
      <c r="F151" s="137">
        <f>F152</f>
        <v>1224.33123</v>
      </c>
      <c r="G151" s="137">
        <f>G152</f>
        <v>976.86347000000001</v>
      </c>
      <c r="H151" s="137">
        <f>H152</f>
        <v>976.86347000000001</v>
      </c>
    </row>
    <row r="152" spans="1:8" ht="32.25" customHeight="1" x14ac:dyDescent="0.2">
      <c r="A152" s="322" t="s">
        <v>682</v>
      </c>
      <c r="B152" s="136" t="s">
        <v>108</v>
      </c>
      <c r="C152" s="136" t="s">
        <v>713</v>
      </c>
      <c r="D152" s="162" t="s">
        <v>1060</v>
      </c>
      <c r="E152" s="136" t="s">
        <v>683</v>
      </c>
      <c r="F152" s="431">
        <f>940.346+283.98523</f>
        <v>1224.33123</v>
      </c>
      <c r="G152" s="431">
        <f>750.279+226.58447</f>
        <v>976.86347000000001</v>
      </c>
      <c r="H152" s="431">
        <f>750.279+226.58447</f>
        <v>976.86347000000001</v>
      </c>
    </row>
    <row r="153" spans="1:8" ht="37.5" customHeight="1" x14ac:dyDescent="0.2">
      <c r="A153" s="322" t="s">
        <v>686</v>
      </c>
      <c r="B153" s="136" t="s">
        <v>108</v>
      </c>
      <c r="C153" s="136" t="s">
        <v>713</v>
      </c>
      <c r="D153" s="162" t="s">
        <v>1060</v>
      </c>
      <c r="E153" s="136" t="s">
        <v>687</v>
      </c>
      <c r="F153" s="431">
        <f>F154</f>
        <v>723.36712</v>
      </c>
      <c r="G153" s="431">
        <f>G154</f>
        <v>782.89088000000004</v>
      </c>
      <c r="H153" s="431">
        <f>H154</f>
        <v>782.89086999999995</v>
      </c>
    </row>
    <row r="154" spans="1:8" ht="49.5" customHeight="1" x14ac:dyDescent="0.2">
      <c r="A154" s="322" t="s">
        <v>688</v>
      </c>
      <c r="B154" s="136" t="s">
        <v>108</v>
      </c>
      <c r="C154" s="136" t="s">
        <v>713</v>
      </c>
      <c r="D154" s="162" t="s">
        <v>1060</v>
      </c>
      <c r="E154" s="136" t="s">
        <v>689</v>
      </c>
      <c r="F154" s="431">
        <f>1.261+722.10612</f>
        <v>723.36712</v>
      </c>
      <c r="G154" s="431">
        <v>782.89088000000004</v>
      </c>
      <c r="H154" s="431">
        <v>782.89086999999995</v>
      </c>
    </row>
    <row r="155" spans="1:8" ht="49.5" hidden="1" customHeight="1" x14ac:dyDescent="0.2">
      <c r="A155" s="322" t="s">
        <v>709</v>
      </c>
      <c r="B155" s="136" t="s">
        <v>108</v>
      </c>
      <c r="C155" s="136" t="s">
        <v>713</v>
      </c>
      <c r="D155" s="136" t="s">
        <v>5</v>
      </c>
      <c r="E155" s="136" t="s">
        <v>222</v>
      </c>
      <c r="F155" s="431">
        <f>F156</f>
        <v>0</v>
      </c>
      <c r="G155" s="137">
        <f>G156</f>
        <v>0</v>
      </c>
      <c r="H155" s="137">
        <f>H156</f>
        <v>0</v>
      </c>
    </row>
    <row r="156" spans="1:8" ht="49.5" hidden="1" customHeight="1" x14ac:dyDescent="0.2">
      <c r="A156" s="322" t="s">
        <v>110</v>
      </c>
      <c r="B156" s="136" t="s">
        <v>108</v>
      </c>
      <c r="C156" s="136" t="s">
        <v>713</v>
      </c>
      <c r="D156" s="136" t="s">
        <v>6</v>
      </c>
      <c r="E156" s="136" t="s">
        <v>222</v>
      </c>
      <c r="F156" s="431">
        <f>F157+F159</f>
        <v>0</v>
      </c>
      <c r="G156" s="137">
        <f>G157+G159</f>
        <v>0</v>
      </c>
      <c r="H156" s="137">
        <f>H157+H159</f>
        <v>0</v>
      </c>
    </row>
    <row r="157" spans="1:8" ht="93" hidden="1" customHeight="1" x14ac:dyDescent="0.2">
      <c r="A157" s="322" t="s">
        <v>680</v>
      </c>
      <c r="B157" s="136" t="s">
        <v>108</v>
      </c>
      <c r="C157" s="136" t="s">
        <v>713</v>
      </c>
      <c r="D157" s="136" t="s">
        <v>504</v>
      </c>
      <c r="E157" s="136" t="s">
        <v>681</v>
      </c>
      <c r="F157" s="431">
        <f>F158</f>
        <v>0</v>
      </c>
      <c r="G157" s="137">
        <f>G158</f>
        <v>0</v>
      </c>
      <c r="H157" s="137">
        <f>H158</f>
        <v>0</v>
      </c>
    </row>
    <row r="158" spans="1:8" ht="41.45" hidden="1" customHeight="1" x14ac:dyDescent="0.2">
      <c r="A158" s="322" t="s">
        <v>682</v>
      </c>
      <c r="B158" s="136" t="s">
        <v>108</v>
      </c>
      <c r="C158" s="136" t="s">
        <v>713</v>
      </c>
      <c r="D158" s="136" t="s">
        <v>504</v>
      </c>
      <c r="E158" s="136" t="s">
        <v>683</v>
      </c>
      <c r="F158" s="431"/>
      <c r="G158" s="137"/>
      <c r="H158" s="137"/>
    </row>
    <row r="159" spans="1:8" ht="49.5" hidden="1" customHeight="1" x14ac:dyDescent="0.2">
      <c r="A159" s="322" t="s">
        <v>686</v>
      </c>
      <c r="B159" s="136" t="s">
        <v>108</v>
      </c>
      <c r="C159" s="136" t="s">
        <v>713</v>
      </c>
      <c r="D159" s="136" t="s">
        <v>504</v>
      </c>
      <c r="E159" s="136" t="s">
        <v>687</v>
      </c>
      <c r="F159" s="431">
        <f>F160</f>
        <v>0</v>
      </c>
      <c r="G159" s="137">
        <f>G160</f>
        <v>0</v>
      </c>
      <c r="H159" s="137">
        <f>H160</f>
        <v>0</v>
      </c>
    </row>
    <row r="160" spans="1:8" ht="49.5" hidden="1" customHeight="1" x14ac:dyDescent="0.2">
      <c r="A160" s="322" t="s">
        <v>688</v>
      </c>
      <c r="B160" s="136" t="s">
        <v>108</v>
      </c>
      <c r="C160" s="136" t="s">
        <v>713</v>
      </c>
      <c r="D160" s="136" t="s">
        <v>504</v>
      </c>
      <c r="E160" s="136" t="s">
        <v>689</v>
      </c>
      <c r="F160" s="431"/>
      <c r="G160" s="137"/>
      <c r="H160" s="137"/>
    </row>
    <row r="161" spans="1:8" ht="46.15" hidden="1" customHeight="1" x14ac:dyDescent="0.2">
      <c r="A161" s="323" t="s">
        <v>401</v>
      </c>
      <c r="B161" s="10" t="s">
        <v>108</v>
      </c>
      <c r="C161" s="10" t="s">
        <v>713</v>
      </c>
      <c r="D161" s="10" t="s">
        <v>402</v>
      </c>
      <c r="E161" s="10" t="s">
        <v>222</v>
      </c>
      <c r="F161" s="140">
        <f t="shared" ref="F161:H162" si="17">F162</f>
        <v>0</v>
      </c>
      <c r="G161" s="138">
        <f t="shared" si="17"/>
        <v>0</v>
      </c>
      <c r="H161" s="138">
        <f t="shared" si="17"/>
        <v>0</v>
      </c>
    </row>
    <row r="162" spans="1:8" ht="35.65" hidden="1" customHeight="1" x14ac:dyDescent="0.2">
      <c r="A162" s="322" t="s">
        <v>686</v>
      </c>
      <c r="B162" s="136" t="s">
        <v>108</v>
      </c>
      <c r="C162" s="136" t="s">
        <v>713</v>
      </c>
      <c r="D162" s="136" t="s">
        <v>402</v>
      </c>
      <c r="E162" s="136" t="s">
        <v>687</v>
      </c>
      <c r="F162" s="431">
        <f t="shared" si="17"/>
        <v>0</v>
      </c>
      <c r="G162" s="137">
        <f t="shared" si="17"/>
        <v>0</v>
      </c>
      <c r="H162" s="137">
        <f t="shared" si="17"/>
        <v>0</v>
      </c>
    </row>
    <row r="163" spans="1:8" ht="48.6" hidden="1" customHeight="1" x14ac:dyDescent="0.2">
      <c r="A163" s="322" t="s">
        <v>688</v>
      </c>
      <c r="B163" s="136" t="s">
        <v>108</v>
      </c>
      <c r="C163" s="136" t="s">
        <v>713</v>
      </c>
      <c r="D163" s="136" t="s">
        <v>402</v>
      </c>
      <c r="E163" s="136" t="s">
        <v>689</v>
      </c>
      <c r="F163" s="431"/>
      <c r="G163" s="137"/>
      <c r="H163" s="137"/>
    </row>
    <row r="164" spans="1:8" ht="34.9" customHeight="1" x14ac:dyDescent="0.2">
      <c r="A164" s="330" t="s">
        <v>475</v>
      </c>
      <c r="B164" s="144" t="s">
        <v>108</v>
      </c>
      <c r="C164" s="144" t="s">
        <v>713</v>
      </c>
      <c r="D164" s="144" t="s">
        <v>476</v>
      </c>
      <c r="E164" s="144" t="s">
        <v>222</v>
      </c>
      <c r="F164" s="157">
        <f t="shared" ref="F164:H165" si="18">F165</f>
        <v>49.674999999999997</v>
      </c>
      <c r="G164" s="145">
        <f t="shared" si="18"/>
        <v>0</v>
      </c>
      <c r="H164" s="145">
        <f t="shared" si="18"/>
        <v>0</v>
      </c>
    </row>
    <row r="165" spans="1:8" ht="36.6" customHeight="1" x14ac:dyDescent="0.2">
      <c r="A165" s="322" t="s">
        <v>686</v>
      </c>
      <c r="B165" s="136" t="s">
        <v>108</v>
      </c>
      <c r="C165" s="136" t="s">
        <v>713</v>
      </c>
      <c r="D165" s="136" t="s">
        <v>476</v>
      </c>
      <c r="E165" s="136" t="s">
        <v>687</v>
      </c>
      <c r="F165" s="431">
        <f t="shared" si="18"/>
        <v>49.674999999999997</v>
      </c>
      <c r="G165" s="137">
        <f t="shared" si="18"/>
        <v>0</v>
      </c>
      <c r="H165" s="137">
        <f t="shared" si="18"/>
        <v>0</v>
      </c>
    </row>
    <row r="166" spans="1:8" ht="49.15" customHeight="1" x14ac:dyDescent="0.2">
      <c r="A166" s="322" t="s">
        <v>688</v>
      </c>
      <c r="B166" s="136" t="s">
        <v>108</v>
      </c>
      <c r="C166" s="136" t="s">
        <v>713</v>
      </c>
      <c r="D166" s="136" t="s">
        <v>476</v>
      </c>
      <c r="E166" s="136" t="s">
        <v>689</v>
      </c>
      <c r="F166" s="431">
        <f>'5'!D300</f>
        <v>49.674999999999997</v>
      </c>
      <c r="G166" s="137">
        <v>0</v>
      </c>
      <c r="H166" s="137">
        <v>0</v>
      </c>
    </row>
    <row r="167" spans="1:8" ht="81" hidden="1" customHeight="1" x14ac:dyDescent="0.2">
      <c r="A167" s="323" t="s">
        <v>526</v>
      </c>
      <c r="B167" s="10" t="s">
        <v>108</v>
      </c>
      <c r="C167" s="10" t="s">
        <v>713</v>
      </c>
      <c r="D167" s="10" t="s">
        <v>527</v>
      </c>
      <c r="E167" s="10" t="s">
        <v>222</v>
      </c>
      <c r="F167" s="140">
        <f t="shared" ref="F167:H168" si="19">F168</f>
        <v>0</v>
      </c>
      <c r="G167" s="138">
        <f t="shared" si="19"/>
        <v>0</v>
      </c>
      <c r="H167" s="138">
        <f t="shared" si="19"/>
        <v>0</v>
      </c>
    </row>
    <row r="168" spans="1:8" ht="49.15" hidden="1" customHeight="1" x14ac:dyDescent="0.2">
      <c r="A168" s="322" t="s">
        <v>686</v>
      </c>
      <c r="B168" s="136" t="s">
        <v>108</v>
      </c>
      <c r="C168" s="136" t="s">
        <v>713</v>
      </c>
      <c r="D168" s="136" t="s">
        <v>527</v>
      </c>
      <c r="E168" s="136" t="s">
        <v>687</v>
      </c>
      <c r="F168" s="431">
        <f t="shared" si="19"/>
        <v>0</v>
      </c>
      <c r="G168" s="137">
        <f t="shared" si="19"/>
        <v>0</v>
      </c>
      <c r="H168" s="137">
        <f t="shared" si="19"/>
        <v>0</v>
      </c>
    </row>
    <row r="169" spans="1:8" ht="49.15" hidden="1" customHeight="1" x14ac:dyDescent="0.2">
      <c r="A169" s="322" t="s">
        <v>688</v>
      </c>
      <c r="B169" s="136" t="s">
        <v>108</v>
      </c>
      <c r="C169" s="136" t="s">
        <v>713</v>
      </c>
      <c r="D169" s="136" t="s">
        <v>527</v>
      </c>
      <c r="E169" s="136" t="s">
        <v>689</v>
      </c>
      <c r="F169" s="431"/>
      <c r="G169" s="137"/>
      <c r="H169" s="137"/>
    </row>
    <row r="170" spans="1:8" ht="66" customHeight="1" x14ac:dyDescent="0.2">
      <c r="A170" s="323" t="s">
        <v>528</v>
      </c>
      <c r="B170" s="10" t="s">
        <v>108</v>
      </c>
      <c r="C170" s="10" t="s">
        <v>713</v>
      </c>
      <c r="D170" s="10" t="s">
        <v>529</v>
      </c>
      <c r="E170" s="10" t="s">
        <v>222</v>
      </c>
      <c r="F170" s="140">
        <f t="shared" ref="F170:H171" si="20">F171</f>
        <v>580</v>
      </c>
      <c r="G170" s="138">
        <f t="shared" si="20"/>
        <v>450</v>
      </c>
      <c r="H170" s="138">
        <f t="shared" si="20"/>
        <v>450</v>
      </c>
    </row>
    <row r="171" spans="1:8" ht="40.15" customHeight="1" x14ac:dyDescent="0.2">
      <c r="A171" s="322" t="s">
        <v>686</v>
      </c>
      <c r="B171" s="136" t="s">
        <v>108</v>
      </c>
      <c r="C171" s="136" t="s">
        <v>713</v>
      </c>
      <c r="D171" s="136" t="s">
        <v>529</v>
      </c>
      <c r="E171" s="136" t="s">
        <v>687</v>
      </c>
      <c r="F171" s="137">
        <f t="shared" si="20"/>
        <v>580</v>
      </c>
      <c r="G171" s="137">
        <f t="shared" si="20"/>
        <v>450</v>
      </c>
      <c r="H171" s="137">
        <f t="shared" si="20"/>
        <v>450</v>
      </c>
    </row>
    <row r="172" spans="1:8" ht="49.15" customHeight="1" x14ac:dyDescent="0.2">
      <c r="A172" s="322" t="s">
        <v>688</v>
      </c>
      <c r="B172" s="136" t="s">
        <v>108</v>
      </c>
      <c r="C172" s="136" t="s">
        <v>713</v>
      </c>
      <c r="D172" s="136" t="s">
        <v>529</v>
      </c>
      <c r="E172" s="136" t="s">
        <v>689</v>
      </c>
      <c r="F172" s="431">
        <f>'5'!D301</f>
        <v>580</v>
      </c>
      <c r="G172" s="431">
        <f>'5'!E301</f>
        <v>450</v>
      </c>
      <c r="H172" s="431">
        <f>'5'!F301</f>
        <v>450</v>
      </c>
    </row>
    <row r="173" spans="1:8" ht="49.15" hidden="1" customHeight="1" x14ac:dyDescent="0.2">
      <c r="A173" s="328" t="s">
        <v>604</v>
      </c>
      <c r="B173" s="156" t="s">
        <v>108</v>
      </c>
      <c r="C173" s="156" t="s">
        <v>713</v>
      </c>
      <c r="D173" s="156" t="s">
        <v>603</v>
      </c>
      <c r="E173" s="156" t="s">
        <v>222</v>
      </c>
      <c r="F173" s="140">
        <f t="shared" ref="F173:H174" si="21">F174</f>
        <v>0</v>
      </c>
      <c r="G173" s="140">
        <f t="shared" si="21"/>
        <v>0</v>
      </c>
      <c r="H173" s="140">
        <f t="shared" si="21"/>
        <v>0</v>
      </c>
    </row>
    <row r="174" spans="1:8" ht="42" hidden="1" customHeight="1" x14ac:dyDescent="0.2">
      <c r="A174" s="329" t="s">
        <v>686</v>
      </c>
      <c r="B174" s="142" t="s">
        <v>108</v>
      </c>
      <c r="C174" s="142" t="s">
        <v>713</v>
      </c>
      <c r="D174" s="142" t="s">
        <v>603</v>
      </c>
      <c r="E174" s="142" t="s">
        <v>687</v>
      </c>
      <c r="F174" s="431">
        <f t="shared" si="21"/>
        <v>0</v>
      </c>
      <c r="G174" s="431">
        <f t="shared" si="21"/>
        <v>0</v>
      </c>
      <c r="H174" s="431">
        <f t="shared" si="21"/>
        <v>0</v>
      </c>
    </row>
    <row r="175" spans="1:8" ht="49.15" hidden="1" customHeight="1" x14ac:dyDescent="0.2">
      <c r="A175" s="329" t="s">
        <v>688</v>
      </c>
      <c r="B175" s="142" t="s">
        <v>108</v>
      </c>
      <c r="C175" s="142" t="s">
        <v>713</v>
      </c>
      <c r="D175" s="142" t="s">
        <v>603</v>
      </c>
      <c r="E175" s="142" t="s">
        <v>689</v>
      </c>
      <c r="F175" s="431"/>
      <c r="G175" s="431"/>
      <c r="H175" s="431"/>
    </row>
    <row r="176" spans="1:8" s="139" customFormat="1" ht="50.25" customHeight="1" x14ac:dyDescent="0.2">
      <c r="A176" s="323" t="s">
        <v>734</v>
      </c>
      <c r="B176" s="10" t="s">
        <v>108</v>
      </c>
      <c r="C176" s="10" t="s">
        <v>713</v>
      </c>
      <c r="D176" s="10" t="s">
        <v>22</v>
      </c>
      <c r="E176" s="10" t="s">
        <v>222</v>
      </c>
      <c r="F176" s="138">
        <f>F177+F180+F188+F191</f>
        <v>93</v>
      </c>
      <c r="G176" s="138">
        <f>G177+G180+G188+G191</f>
        <v>120</v>
      </c>
      <c r="H176" s="138">
        <f>H177+H180+H188+H191</f>
        <v>120</v>
      </c>
    </row>
    <row r="177" spans="1:8" s="158" customFormat="1" ht="35.25" hidden="1" customHeight="1" x14ac:dyDescent="0.2">
      <c r="A177" s="331" t="s">
        <v>735</v>
      </c>
      <c r="B177" s="136" t="s">
        <v>108</v>
      </c>
      <c r="C177" s="136" t="s">
        <v>713</v>
      </c>
      <c r="D177" s="150" t="s">
        <v>23</v>
      </c>
      <c r="E177" s="136" t="s">
        <v>222</v>
      </c>
      <c r="F177" s="137">
        <f t="shared" ref="F177:H178" si="22">F178</f>
        <v>0</v>
      </c>
      <c r="G177" s="137">
        <f t="shared" si="22"/>
        <v>0</v>
      </c>
      <c r="H177" s="137">
        <f t="shared" si="22"/>
        <v>0</v>
      </c>
    </row>
    <row r="178" spans="1:8" ht="39" hidden="1" customHeight="1" x14ac:dyDescent="0.2">
      <c r="A178" s="322" t="s">
        <v>686</v>
      </c>
      <c r="B178" s="136" t="s">
        <v>108</v>
      </c>
      <c r="C178" s="136" t="s">
        <v>713</v>
      </c>
      <c r="D178" s="150" t="s">
        <v>736</v>
      </c>
      <c r="E178" s="136" t="s">
        <v>687</v>
      </c>
      <c r="F178" s="137">
        <f t="shared" si="22"/>
        <v>0</v>
      </c>
      <c r="G178" s="137">
        <f t="shared" si="22"/>
        <v>0</v>
      </c>
      <c r="H178" s="137">
        <f t="shared" si="22"/>
        <v>0</v>
      </c>
    </row>
    <row r="179" spans="1:8" ht="47.25" hidden="1" customHeight="1" x14ac:dyDescent="0.2">
      <c r="A179" s="322" t="s">
        <v>688</v>
      </c>
      <c r="B179" s="136" t="s">
        <v>108</v>
      </c>
      <c r="C179" s="136" t="s">
        <v>713</v>
      </c>
      <c r="D179" s="150" t="s">
        <v>24</v>
      </c>
      <c r="E179" s="136" t="s">
        <v>689</v>
      </c>
      <c r="F179" s="137"/>
      <c r="G179" s="137"/>
      <c r="H179" s="137"/>
    </row>
    <row r="180" spans="1:8" ht="36" hidden="1" customHeight="1" x14ac:dyDescent="0.2">
      <c r="A180" s="331" t="s">
        <v>168</v>
      </c>
      <c r="B180" s="136" t="s">
        <v>108</v>
      </c>
      <c r="C180" s="136" t="s">
        <v>713</v>
      </c>
      <c r="D180" s="150" t="s">
        <v>35</v>
      </c>
      <c r="E180" s="136" t="s">
        <v>222</v>
      </c>
      <c r="F180" s="137">
        <f t="shared" ref="F180:H183" si="23">F181</f>
        <v>0</v>
      </c>
      <c r="G180" s="137">
        <f t="shared" si="23"/>
        <v>0</v>
      </c>
      <c r="H180" s="137">
        <f t="shared" si="23"/>
        <v>0</v>
      </c>
    </row>
    <row r="181" spans="1:8" ht="64.150000000000006" hidden="1" customHeight="1" x14ac:dyDescent="0.2">
      <c r="A181" s="323" t="s">
        <v>737</v>
      </c>
      <c r="B181" s="10" t="s">
        <v>108</v>
      </c>
      <c r="C181" s="10" t="s">
        <v>713</v>
      </c>
      <c r="D181" s="10" t="s">
        <v>676</v>
      </c>
      <c r="E181" s="10" t="s">
        <v>222</v>
      </c>
      <c r="F181" s="138">
        <f>F182+F185</f>
        <v>0</v>
      </c>
      <c r="G181" s="138">
        <f>G182+G185</f>
        <v>0</v>
      </c>
      <c r="H181" s="138">
        <f>H182+H185</f>
        <v>0</v>
      </c>
    </row>
    <row r="182" spans="1:8" ht="90" hidden="1" customHeight="1" x14ac:dyDescent="0.2">
      <c r="A182" s="322" t="s">
        <v>738</v>
      </c>
      <c r="B182" s="136" t="s">
        <v>108</v>
      </c>
      <c r="C182" s="136" t="s">
        <v>713</v>
      </c>
      <c r="D182" s="136" t="s">
        <v>377</v>
      </c>
      <c r="E182" s="136" t="s">
        <v>222</v>
      </c>
      <c r="F182" s="137">
        <f t="shared" si="23"/>
        <v>0</v>
      </c>
      <c r="G182" s="137">
        <f t="shared" si="23"/>
        <v>0</v>
      </c>
      <c r="H182" s="137">
        <f t="shared" si="23"/>
        <v>0</v>
      </c>
    </row>
    <row r="183" spans="1:8" ht="49.5" hidden="1" customHeight="1" x14ac:dyDescent="0.2">
      <c r="A183" s="322" t="s">
        <v>739</v>
      </c>
      <c r="B183" s="136" t="s">
        <v>108</v>
      </c>
      <c r="C183" s="136" t="s">
        <v>713</v>
      </c>
      <c r="D183" s="136" t="s">
        <v>377</v>
      </c>
      <c r="E183" s="136" t="s">
        <v>740</v>
      </c>
      <c r="F183" s="137">
        <f t="shared" si="23"/>
        <v>0</v>
      </c>
      <c r="G183" s="137">
        <f t="shared" si="23"/>
        <v>0</v>
      </c>
      <c r="H183" s="137">
        <f t="shared" si="23"/>
        <v>0</v>
      </c>
    </row>
    <row r="184" spans="1:8" ht="16.899999999999999" hidden="1" customHeight="1" x14ac:dyDescent="0.2">
      <c r="A184" s="322" t="s">
        <v>741</v>
      </c>
      <c r="B184" s="136" t="s">
        <v>108</v>
      </c>
      <c r="C184" s="136" t="s">
        <v>713</v>
      </c>
      <c r="D184" s="136" t="s">
        <v>377</v>
      </c>
      <c r="E184" s="136" t="s">
        <v>742</v>
      </c>
      <c r="F184" s="137"/>
      <c r="G184" s="137"/>
      <c r="H184" s="137"/>
    </row>
    <row r="185" spans="1:8" ht="96.6" hidden="1" customHeight="1" x14ac:dyDescent="0.2">
      <c r="A185" s="322" t="s">
        <v>743</v>
      </c>
      <c r="B185" s="136" t="s">
        <v>108</v>
      </c>
      <c r="C185" s="136" t="s">
        <v>713</v>
      </c>
      <c r="D185" s="142" t="s">
        <v>579</v>
      </c>
      <c r="E185" s="142" t="s">
        <v>222</v>
      </c>
      <c r="F185" s="137">
        <f t="shared" ref="F185:H186" si="24">F186</f>
        <v>0</v>
      </c>
      <c r="G185" s="137">
        <f t="shared" si="24"/>
        <v>0</v>
      </c>
      <c r="H185" s="137">
        <f t="shared" si="24"/>
        <v>0</v>
      </c>
    </row>
    <row r="186" spans="1:8" ht="50.25" hidden="1" customHeight="1" x14ac:dyDescent="0.2">
      <c r="A186" s="322" t="s">
        <v>739</v>
      </c>
      <c r="B186" s="136" t="s">
        <v>108</v>
      </c>
      <c r="C186" s="136" t="s">
        <v>713</v>
      </c>
      <c r="D186" s="142" t="s">
        <v>579</v>
      </c>
      <c r="E186" s="142" t="s">
        <v>740</v>
      </c>
      <c r="F186" s="137">
        <f t="shared" si="24"/>
        <v>0</v>
      </c>
      <c r="G186" s="137">
        <f t="shared" si="24"/>
        <v>0</v>
      </c>
      <c r="H186" s="137">
        <f t="shared" si="24"/>
        <v>0</v>
      </c>
    </row>
    <row r="187" spans="1:8" ht="18" hidden="1" customHeight="1" x14ac:dyDescent="0.2">
      <c r="A187" s="322" t="s">
        <v>741</v>
      </c>
      <c r="B187" s="136" t="s">
        <v>108</v>
      </c>
      <c r="C187" s="136" t="s">
        <v>713</v>
      </c>
      <c r="D187" s="142" t="s">
        <v>579</v>
      </c>
      <c r="E187" s="142" t="s">
        <v>742</v>
      </c>
      <c r="F187" s="431"/>
      <c r="G187" s="137">
        <v>0</v>
      </c>
      <c r="H187" s="137">
        <v>0</v>
      </c>
    </row>
    <row r="188" spans="1:8" ht="92.65" hidden="1" customHeight="1" x14ac:dyDescent="0.2">
      <c r="A188" s="323" t="s">
        <v>384</v>
      </c>
      <c r="B188" s="10" t="s">
        <v>108</v>
      </c>
      <c r="C188" s="10" t="s">
        <v>713</v>
      </c>
      <c r="D188" s="10" t="s">
        <v>378</v>
      </c>
      <c r="E188" s="10" t="s">
        <v>222</v>
      </c>
      <c r="F188" s="138">
        <f t="shared" ref="F188:H189" si="25">F189</f>
        <v>0</v>
      </c>
      <c r="G188" s="138">
        <f t="shared" si="25"/>
        <v>0</v>
      </c>
      <c r="H188" s="138">
        <f t="shared" si="25"/>
        <v>0</v>
      </c>
    </row>
    <row r="189" spans="1:8" ht="36.6" hidden="1" customHeight="1" x14ac:dyDescent="0.2">
      <c r="A189" s="322" t="s">
        <v>686</v>
      </c>
      <c r="B189" s="136" t="s">
        <v>108</v>
      </c>
      <c r="C189" s="136" t="s">
        <v>713</v>
      </c>
      <c r="D189" s="136" t="s">
        <v>378</v>
      </c>
      <c r="E189" s="136" t="s">
        <v>687</v>
      </c>
      <c r="F189" s="137">
        <f t="shared" si="25"/>
        <v>0</v>
      </c>
      <c r="G189" s="137">
        <f t="shared" si="25"/>
        <v>0</v>
      </c>
      <c r="H189" s="137">
        <f t="shared" si="25"/>
        <v>0</v>
      </c>
    </row>
    <row r="190" spans="1:8" ht="50.65" hidden="1" customHeight="1" x14ac:dyDescent="0.2">
      <c r="A190" s="322" t="s">
        <v>688</v>
      </c>
      <c r="B190" s="136" t="s">
        <v>108</v>
      </c>
      <c r="C190" s="136" t="s">
        <v>713</v>
      </c>
      <c r="D190" s="136" t="s">
        <v>378</v>
      </c>
      <c r="E190" s="136" t="s">
        <v>689</v>
      </c>
      <c r="F190" s="137"/>
      <c r="G190" s="137"/>
      <c r="H190" s="137"/>
    </row>
    <row r="191" spans="1:8" ht="36" customHeight="1" x14ac:dyDescent="0.2">
      <c r="A191" s="331" t="s">
        <v>744</v>
      </c>
      <c r="B191" s="136" t="s">
        <v>108</v>
      </c>
      <c r="C191" s="136" t="s">
        <v>713</v>
      </c>
      <c r="D191" s="136" t="s">
        <v>25</v>
      </c>
      <c r="E191" s="136" t="s">
        <v>222</v>
      </c>
      <c r="F191" s="137">
        <f t="shared" ref="F191:H192" si="26">F192</f>
        <v>93</v>
      </c>
      <c r="G191" s="137">
        <f t="shared" si="26"/>
        <v>120</v>
      </c>
      <c r="H191" s="137">
        <f t="shared" si="26"/>
        <v>120</v>
      </c>
    </row>
    <row r="192" spans="1:8" ht="34.5" customHeight="1" x14ac:dyDescent="0.2">
      <c r="A192" s="322" t="s">
        <v>686</v>
      </c>
      <c r="B192" s="136" t="s">
        <v>108</v>
      </c>
      <c r="C192" s="136" t="s">
        <v>713</v>
      </c>
      <c r="D192" s="136" t="s">
        <v>379</v>
      </c>
      <c r="E192" s="136" t="s">
        <v>687</v>
      </c>
      <c r="F192" s="137">
        <f t="shared" si="26"/>
        <v>93</v>
      </c>
      <c r="G192" s="137">
        <f t="shared" si="26"/>
        <v>120</v>
      </c>
      <c r="H192" s="137">
        <f t="shared" si="26"/>
        <v>120</v>
      </c>
    </row>
    <row r="193" spans="1:8" ht="48" customHeight="1" x14ac:dyDescent="0.2">
      <c r="A193" s="322" t="s">
        <v>688</v>
      </c>
      <c r="B193" s="136" t="s">
        <v>108</v>
      </c>
      <c r="C193" s="136" t="s">
        <v>713</v>
      </c>
      <c r="D193" s="136" t="s">
        <v>379</v>
      </c>
      <c r="E193" s="136" t="s">
        <v>689</v>
      </c>
      <c r="F193" s="431">
        <f>'5'!D99</f>
        <v>93</v>
      </c>
      <c r="G193" s="137">
        <f>'5'!E99</f>
        <v>120</v>
      </c>
      <c r="H193" s="137">
        <f>'5'!F99</f>
        <v>120</v>
      </c>
    </row>
    <row r="194" spans="1:8" s="139" customFormat="1" ht="82.5" customHeight="1" x14ac:dyDescent="0.2">
      <c r="A194" s="328" t="s">
        <v>597</v>
      </c>
      <c r="B194" s="156" t="s">
        <v>108</v>
      </c>
      <c r="C194" s="156" t="s">
        <v>713</v>
      </c>
      <c r="D194" s="156" t="s">
        <v>26</v>
      </c>
      <c r="E194" s="156" t="s">
        <v>222</v>
      </c>
      <c r="F194" s="140">
        <f t="shared" ref="F194:H195" si="27">F195</f>
        <v>35</v>
      </c>
      <c r="G194" s="140">
        <f t="shared" si="27"/>
        <v>39</v>
      </c>
      <c r="H194" s="140">
        <f t="shared" si="27"/>
        <v>39</v>
      </c>
    </row>
    <row r="195" spans="1:8" ht="35.25" customHeight="1" x14ac:dyDescent="0.2">
      <c r="A195" s="329" t="s">
        <v>686</v>
      </c>
      <c r="B195" s="142" t="s">
        <v>108</v>
      </c>
      <c r="C195" s="142" t="s">
        <v>713</v>
      </c>
      <c r="D195" s="142" t="s">
        <v>745</v>
      </c>
      <c r="E195" s="142" t="s">
        <v>687</v>
      </c>
      <c r="F195" s="431">
        <f t="shared" si="27"/>
        <v>35</v>
      </c>
      <c r="G195" s="431">
        <f t="shared" si="27"/>
        <v>39</v>
      </c>
      <c r="H195" s="431">
        <f t="shared" si="27"/>
        <v>39</v>
      </c>
    </row>
    <row r="196" spans="1:8" ht="50.25" customHeight="1" x14ac:dyDescent="0.2">
      <c r="A196" s="329" t="s">
        <v>688</v>
      </c>
      <c r="B196" s="142" t="s">
        <v>108</v>
      </c>
      <c r="C196" s="142" t="s">
        <v>713</v>
      </c>
      <c r="D196" s="142" t="s">
        <v>27</v>
      </c>
      <c r="E196" s="142" t="s">
        <v>689</v>
      </c>
      <c r="F196" s="431">
        <f>'5'!D117</f>
        <v>35</v>
      </c>
      <c r="G196" s="431">
        <f>'5'!E117</f>
        <v>39</v>
      </c>
      <c r="H196" s="431">
        <f>'5'!F117</f>
        <v>39</v>
      </c>
    </row>
    <row r="197" spans="1:8" s="139" customFormat="1" ht="48.75" hidden="1" customHeight="1" x14ac:dyDescent="0.2">
      <c r="A197" s="323" t="s">
        <v>746</v>
      </c>
      <c r="B197" s="10" t="s">
        <v>108</v>
      </c>
      <c r="C197" s="10" t="s">
        <v>713</v>
      </c>
      <c r="D197" s="10" t="s">
        <v>28</v>
      </c>
      <c r="E197" s="10" t="s">
        <v>222</v>
      </c>
      <c r="F197" s="138">
        <f t="shared" ref="F197:H198" si="28">F198</f>
        <v>0</v>
      </c>
      <c r="G197" s="138">
        <f t="shared" si="28"/>
        <v>0</v>
      </c>
      <c r="H197" s="138">
        <f t="shared" si="28"/>
        <v>0</v>
      </c>
    </row>
    <row r="198" spans="1:8" ht="34.5" hidden="1" customHeight="1" x14ac:dyDescent="0.2">
      <c r="A198" s="322" t="s">
        <v>686</v>
      </c>
      <c r="B198" s="136" t="s">
        <v>108</v>
      </c>
      <c r="C198" s="136" t="s">
        <v>713</v>
      </c>
      <c r="D198" s="136" t="s">
        <v>747</v>
      </c>
      <c r="E198" s="136" t="s">
        <v>687</v>
      </c>
      <c r="F198" s="137">
        <f t="shared" si="28"/>
        <v>0</v>
      </c>
      <c r="G198" s="137">
        <f t="shared" si="28"/>
        <v>0</v>
      </c>
      <c r="H198" s="137">
        <f t="shared" si="28"/>
        <v>0</v>
      </c>
    </row>
    <row r="199" spans="1:8" ht="49.5" hidden="1" customHeight="1" x14ac:dyDescent="0.2">
      <c r="A199" s="322" t="s">
        <v>688</v>
      </c>
      <c r="B199" s="136" t="s">
        <v>108</v>
      </c>
      <c r="C199" s="136" t="s">
        <v>713</v>
      </c>
      <c r="D199" s="136" t="s">
        <v>747</v>
      </c>
      <c r="E199" s="136" t="s">
        <v>689</v>
      </c>
      <c r="F199" s="137"/>
      <c r="G199" s="137"/>
      <c r="H199" s="137"/>
    </row>
    <row r="200" spans="1:8" ht="83.25" customHeight="1" x14ac:dyDescent="0.2">
      <c r="A200" s="323" t="s">
        <v>578</v>
      </c>
      <c r="B200" s="10" t="s">
        <v>108</v>
      </c>
      <c r="C200" s="10" t="s">
        <v>713</v>
      </c>
      <c r="D200" s="10" t="s">
        <v>308</v>
      </c>
      <c r="E200" s="10" t="s">
        <v>222</v>
      </c>
      <c r="F200" s="138">
        <f t="shared" ref="F200:H201" si="29">F201</f>
        <v>20</v>
      </c>
      <c r="G200" s="138">
        <f t="shared" si="29"/>
        <v>20</v>
      </c>
      <c r="H200" s="138">
        <f t="shared" si="29"/>
        <v>0</v>
      </c>
    </row>
    <row r="201" spans="1:8" ht="64.5" customHeight="1" x14ac:dyDescent="0.2">
      <c r="A201" s="322" t="s">
        <v>309</v>
      </c>
      <c r="B201" s="136" t="s">
        <v>108</v>
      </c>
      <c r="C201" s="136" t="s">
        <v>713</v>
      </c>
      <c r="D201" s="136" t="s">
        <v>310</v>
      </c>
      <c r="E201" s="136" t="s">
        <v>687</v>
      </c>
      <c r="F201" s="137">
        <f t="shared" si="29"/>
        <v>20</v>
      </c>
      <c r="G201" s="137">
        <f t="shared" si="29"/>
        <v>20</v>
      </c>
      <c r="H201" s="137">
        <f t="shared" si="29"/>
        <v>0</v>
      </c>
    </row>
    <row r="202" spans="1:8" ht="36" customHeight="1" x14ac:dyDescent="0.2">
      <c r="A202" s="322" t="s">
        <v>748</v>
      </c>
      <c r="B202" s="136" t="s">
        <v>108</v>
      </c>
      <c r="C202" s="136" t="s">
        <v>713</v>
      </c>
      <c r="D202" s="136" t="s">
        <v>311</v>
      </c>
      <c r="E202" s="136" t="s">
        <v>689</v>
      </c>
      <c r="F202" s="137">
        <f>'5'!D225</f>
        <v>20</v>
      </c>
      <c r="G202" s="137">
        <f>'5'!E225</f>
        <v>20</v>
      </c>
      <c r="H202" s="137">
        <f>'5'!F225</f>
        <v>0</v>
      </c>
    </row>
    <row r="203" spans="1:8" s="152" customFormat="1" ht="20.65" hidden="1" customHeight="1" x14ac:dyDescent="0.25">
      <c r="A203" s="324" t="s">
        <v>749</v>
      </c>
      <c r="B203" s="154" t="s">
        <v>678</v>
      </c>
      <c r="C203" s="154" t="s">
        <v>109</v>
      </c>
      <c r="D203" s="154" t="s">
        <v>676</v>
      </c>
      <c r="E203" s="154" t="s">
        <v>222</v>
      </c>
      <c r="F203" s="155">
        <f>F204</f>
        <v>0</v>
      </c>
      <c r="G203" s="155">
        <f>G204</f>
        <v>0</v>
      </c>
      <c r="H203" s="155">
        <f>H204</f>
        <v>0</v>
      </c>
    </row>
    <row r="204" spans="1:8" ht="17.25" hidden="1" customHeight="1" x14ac:dyDescent="0.2">
      <c r="A204" s="322" t="s">
        <v>750</v>
      </c>
      <c r="B204" s="136" t="s">
        <v>678</v>
      </c>
      <c r="C204" s="136" t="s">
        <v>109</v>
      </c>
      <c r="D204" s="136" t="s">
        <v>676</v>
      </c>
      <c r="E204" s="136" t="s">
        <v>222</v>
      </c>
      <c r="F204" s="137">
        <f t="shared" ref="F204:H206" si="30">F206</f>
        <v>0</v>
      </c>
      <c r="G204" s="137">
        <f t="shared" si="30"/>
        <v>0</v>
      </c>
      <c r="H204" s="137">
        <f t="shared" si="30"/>
        <v>0</v>
      </c>
    </row>
    <row r="205" spans="1:8" ht="79.5" hidden="1" customHeight="1" x14ac:dyDescent="0.2">
      <c r="A205" s="323" t="s">
        <v>751</v>
      </c>
      <c r="B205" s="136" t="s">
        <v>678</v>
      </c>
      <c r="C205" s="136" t="s">
        <v>109</v>
      </c>
      <c r="D205" s="10" t="s">
        <v>286</v>
      </c>
      <c r="E205" s="10" t="s">
        <v>222</v>
      </c>
      <c r="F205" s="138">
        <f t="shared" si="30"/>
        <v>0</v>
      </c>
      <c r="G205" s="138">
        <f t="shared" si="30"/>
        <v>0</v>
      </c>
      <c r="H205" s="138">
        <f t="shared" si="30"/>
        <v>0</v>
      </c>
    </row>
    <row r="206" spans="1:8" ht="48.75" hidden="1" customHeight="1" x14ac:dyDescent="0.2">
      <c r="A206" s="322" t="s">
        <v>752</v>
      </c>
      <c r="B206" s="136" t="s">
        <v>678</v>
      </c>
      <c r="C206" s="136" t="s">
        <v>109</v>
      </c>
      <c r="D206" s="136" t="s">
        <v>283</v>
      </c>
      <c r="E206" s="136" t="s">
        <v>222</v>
      </c>
      <c r="F206" s="137">
        <f t="shared" si="30"/>
        <v>0</v>
      </c>
      <c r="G206" s="137">
        <f t="shared" si="30"/>
        <v>0</v>
      </c>
      <c r="H206" s="137">
        <f t="shared" si="30"/>
        <v>0</v>
      </c>
    </row>
    <row r="207" spans="1:8" ht="21" hidden="1" customHeight="1" x14ac:dyDescent="0.2">
      <c r="A207" s="322" t="s">
        <v>753</v>
      </c>
      <c r="B207" s="136" t="s">
        <v>678</v>
      </c>
      <c r="C207" s="136" t="s">
        <v>109</v>
      </c>
      <c r="D207" s="136" t="s">
        <v>283</v>
      </c>
      <c r="E207" s="136" t="s">
        <v>754</v>
      </c>
      <c r="F207" s="137">
        <f>F208</f>
        <v>0</v>
      </c>
      <c r="G207" s="137">
        <f>G208</f>
        <v>0</v>
      </c>
      <c r="H207" s="137">
        <f>H208</f>
        <v>0</v>
      </c>
    </row>
    <row r="208" spans="1:8" ht="17.25" hidden="1" customHeight="1" x14ac:dyDescent="0.2">
      <c r="A208" s="322" t="s">
        <v>714</v>
      </c>
      <c r="B208" s="136" t="s">
        <v>678</v>
      </c>
      <c r="C208" s="136" t="s">
        <v>109</v>
      </c>
      <c r="D208" s="136" t="s">
        <v>283</v>
      </c>
      <c r="E208" s="136" t="s">
        <v>755</v>
      </c>
      <c r="F208" s="137"/>
      <c r="G208" s="137"/>
      <c r="H208" s="137"/>
    </row>
    <row r="209" spans="1:8" s="152" customFormat="1" ht="48" hidden="1" customHeight="1" x14ac:dyDescent="0.25">
      <c r="A209" s="324" t="s">
        <v>756</v>
      </c>
      <c r="B209" s="154" t="s">
        <v>111</v>
      </c>
      <c r="C209" s="154" t="s">
        <v>109</v>
      </c>
      <c r="D209" s="154" t="s">
        <v>676</v>
      </c>
      <c r="E209" s="154" t="s">
        <v>222</v>
      </c>
      <c r="F209" s="155">
        <f t="shared" ref="F209:H210" si="31">F210</f>
        <v>0</v>
      </c>
      <c r="G209" s="155">
        <f t="shared" si="31"/>
        <v>0</v>
      </c>
      <c r="H209" s="155">
        <f t="shared" si="31"/>
        <v>0</v>
      </c>
    </row>
    <row r="210" spans="1:8" ht="50.25" hidden="1" customHeight="1" x14ac:dyDescent="0.2">
      <c r="A210" s="322" t="s">
        <v>209</v>
      </c>
      <c r="B210" s="136" t="s">
        <v>111</v>
      </c>
      <c r="C210" s="136" t="s">
        <v>757</v>
      </c>
      <c r="D210" s="136" t="s">
        <v>14</v>
      </c>
      <c r="E210" s="136" t="s">
        <v>222</v>
      </c>
      <c r="F210" s="137">
        <f t="shared" si="31"/>
        <v>0</v>
      </c>
      <c r="G210" s="137">
        <f t="shared" si="31"/>
        <v>0</v>
      </c>
      <c r="H210" s="137">
        <f t="shared" si="31"/>
        <v>0</v>
      </c>
    </row>
    <row r="211" spans="1:8" ht="50.25" hidden="1" customHeight="1" x14ac:dyDescent="0.2">
      <c r="A211" s="322" t="s">
        <v>758</v>
      </c>
      <c r="B211" s="136" t="s">
        <v>111</v>
      </c>
      <c r="C211" s="136" t="s">
        <v>757</v>
      </c>
      <c r="D211" s="136" t="s">
        <v>14</v>
      </c>
      <c r="E211" s="136" t="s">
        <v>222</v>
      </c>
      <c r="F211" s="137">
        <f>F213</f>
        <v>0</v>
      </c>
      <c r="G211" s="137">
        <f>G213</f>
        <v>0</v>
      </c>
      <c r="H211" s="137">
        <f>H213</f>
        <v>0</v>
      </c>
    </row>
    <row r="212" spans="1:8" ht="33.75" hidden="1" customHeight="1" x14ac:dyDescent="0.2">
      <c r="A212" s="322" t="s">
        <v>686</v>
      </c>
      <c r="B212" s="136" t="s">
        <v>111</v>
      </c>
      <c r="C212" s="136" t="s">
        <v>757</v>
      </c>
      <c r="D212" s="136" t="s">
        <v>14</v>
      </c>
      <c r="E212" s="136" t="s">
        <v>687</v>
      </c>
      <c r="F212" s="137">
        <f>F213</f>
        <v>0</v>
      </c>
      <c r="G212" s="137">
        <f>G213</f>
        <v>0</v>
      </c>
      <c r="H212" s="137">
        <f>H213</f>
        <v>0</v>
      </c>
    </row>
    <row r="213" spans="1:8" ht="50.25" hidden="1" customHeight="1" x14ac:dyDescent="0.2">
      <c r="A213" s="322" t="s">
        <v>688</v>
      </c>
      <c r="B213" s="136" t="s">
        <v>111</v>
      </c>
      <c r="C213" s="136" t="s">
        <v>757</v>
      </c>
      <c r="D213" s="136" t="s">
        <v>14</v>
      </c>
      <c r="E213" s="136" t="s">
        <v>689</v>
      </c>
      <c r="F213" s="137"/>
      <c r="G213" s="137"/>
      <c r="H213" s="137"/>
    </row>
    <row r="214" spans="1:8" ht="62.65" hidden="1" customHeight="1" x14ac:dyDescent="0.2">
      <c r="A214" s="323" t="s">
        <v>759</v>
      </c>
      <c r="B214" s="10" t="s">
        <v>108</v>
      </c>
      <c r="C214" s="10" t="s">
        <v>713</v>
      </c>
      <c r="D214" s="10" t="s">
        <v>760</v>
      </c>
      <c r="E214" s="10" t="s">
        <v>222</v>
      </c>
      <c r="F214" s="138">
        <f t="shared" ref="F214:H215" si="32">F215</f>
        <v>0</v>
      </c>
      <c r="G214" s="138">
        <f t="shared" si="32"/>
        <v>0</v>
      </c>
      <c r="H214" s="138">
        <f t="shared" si="32"/>
        <v>0</v>
      </c>
    </row>
    <row r="215" spans="1:8" ht="97.9" hidden="1" customHeight="1" x14ac:dyDescent="0.2">
      <c r="A215" s="322" t="s">
        <v>680</v>
      </c>
      <c r="B215" s="136" t="s">
        <v>108</v>
      </c>
      <c r="C215" s="136" t="s">
        <v>713</v>
      </c>
      <c r="D215" s="136" t="s">
        <v>760</v>
      </c>
      <c r="E215" s="136" t="s">
        <v>681</v>
      </c>
      <c r="F215" s="137">
        <f t="shared" si="32"/>
        <v>0</v>
      </c>
      <c r="G215" s="137">
        <f t="shared" si="32"/>
        <v>0</v>
      </c>
      <c r="H215" s="137">
        <f t="shared" si="32"/>
        <v>0</v>
      </c>
    </row>
    <row r="216" spans="1:8" ht="37.9" hidden="1" customHeight="1" x14ac:dyDescent="0.2">
      <c r="A216" s="322" t="s">
        <v>682</v>
      </c>
      <c r="B216" s="136" t="s">
        <v>108</v>
      </c>
      <c r="C216" s="136" t="s">
        <v>713</v>
      </c>
      <c r="D216" s="136" t="s">
        <v>760</v>
      </c>
      <c r="E216" s="136" t="s">
        <v>683</v>
      </c>
      <c r="F216" s="137"/>
      <c r="G216" s="137"/>
      <c r="H216" s="137"/>
    </row>
    <row r="217" spans="1:8" ht="79.900000000000006" hidden="1" customHeight="1" x14ac:dyDescent="0.2">
      <c r="A217" s="323" t="s">
        <v>761</v>
      </c>
      <c r="B217" s="136" t="s">
        <v>108</v>
      </c>
      <c r="C217" s="136" t="s">
        <v>713</v>
      </c>
      <c r="D217" s="136" t="s">
        <v>762</v>
      </c>
      <c r="E217" s="136" t="s">
        <v>222</v>
      </c>
      <c r="F217" s="137">
        <f>F218+F220</f>
        <v>0</v>
      </c>
      <c r="G217" s="137">
        <f>G218+G220</f>
        <v>0</v>
      </c>
      <c r="H217" s="137">
        <f>H218+H220</f>
        <v>0</v>
      </c>
    </row>
    <row r="218" spans="1:8" ht="94.9" hidden="1" customHeight="1" x14ac:dyDescent="0.2">
      <c r="A218" s="322" t="s">
        <v>680</v>
      </c>
      <c r="B218" s="136" t="s">
        <v>108</v>
      </c>
      <c r="C218" s="136" t="s">
        <v>713</v>
      </c>
      <c r="D218" s="136" t="s">
        <v>762</v>
      </c>
      <c r="E218" s="136" t="s">
        <v>681</v>
      </c>
      <c r="F218" s="137">
        <f>F219</f>
        <v>0</v>
      </c>
      <c r="G218" s="137">
        <f>G219</f>
        <v>0</v>
      </c>
      <c r="H218" s="137">
        <f>H219</f>
        <v>0</v>
      </c>
    </row>
    <row r="219" spans="1:8" ht="33" hidden="1" customHeight="1" x14ac:dyDescent="0.2">
      <c r="A219" s="322" t="s">
        <v>682</v>
      </c>
      <c r="B219" s="136" t="s">
        <v>108</v>
      </c>
      <c r="C219" s="136" t="s">
        <v>713</v>
      </c>
      <c r="D219" s="136" t="s">
        <v>762</v>
      </c>
      <c r="E219" s="136" t="s">
        <v>683</v>
      </c>
      <c r="F219" s="137"/>
      <c r="G219" s="137"/>
      <c r="H219" s="137"/>
    </row>
    <row r="220" spans="1:8" ht="37.9" hidden="1" customHeight="1" x14ac:dyDescent="0.2">
      <c r="A220" s="322" t="s">
        <v>686</v>
      </c>
      <c r="B220" s="136" t="s">
        <v>108</v>
      </c>
      <c r="C220" s="136" t="s">
        <v>713</v>
      </c>
      <c r="D220" s="136" t="s">
        <v>762</v>
      </c>
      <c r="E220" s="136" t="s">
        <v>687</v>
      </c>
      <c r="F220" s="137">
        <f>F221</f>
        <v>0</v>
      </c>
      <c r="G220" s="137">
        <f>G221</f>
        <v>0</v>
      </c>
      <c r="H220" s="137">
        <f>H221</f>
        <v>0</v>
      </c>
    </row>
    <row r="221" spans="1:8" ht="48" hidden="1" customHeight="1" x14ac:dyDescent="0.2">
      <c r="A221" s="322" t="s">
        <v>688</v>
      </c>
      <c r="B221" s="136" t="s">
        <v>108</v>
      </c>
      <c r="C221" s="136" t="s">
        <v>713</v>
      </c>
      <c r="D221" s="136" t="s">
        <v>762</v>
      </c>
      <c r="E221" s="136" t="s">
        <v>689</v>
      </c>
      <c r="F221" s="137"/>
      <c r="G221" s="137"/>
      <c r="H221" s="137"/>
    </row>
    <row r="222" spans="1:8" ht="96" hidden="1" customHeight="1" x14ac:dyDescent="0.2">
      <c r="A222" s="323" t="s">
        <v>405</v>
      </c>
      <c r="B222" s="136" t="s">
        <v>108</v>
      </c>
      <c r="C222" s="136" t="s">
        <v>713</v>
      </c>
      <c r="D222" s="10" t="s">
        <v>406</v>
      </c>
      <c r="E222" s="10" t="s">
        <v>222</v>
      </c>
      <c r="F222" s="138">
        <f t="shared" ref="F222:H223" si="33">F223</f>
        <v>0</v>
      </c>
      <c r="G222" s="138">
        <f t="shared" si="33"/>
        <v>0</v>
      </c>
      <c r="H222" s="138">
        <f t="shared" si="33"/>
        <v>0</v>
      </c>
    </row>
    <row r="223" spans="1:8" ht="31.9" hidden="1" customHeight="1" x14ac:dyDescent="0.2">
      <c r="A223" s="322" t="s">
        <v>686</v>
      </c>
      <c r="B223" s="136" t="s">
        <v>108</v>
      </c>
      <c r="C223" s="136" t="s">
        <v>713</v>
      </c>
      <c r="D223" s="136" t="s">
        <v>406</v>
      </c>
      <c r="E223" s="136" t="s">
        <v>687</v>
      </c>
      <c r="F223" s="137">
        <f t="shared" si="33"/>
        <v>0</v>
      </c>
      <c r="G223" s="137">
        <f t="shared" si="33"/>
        <v>0</v>
      </c>
      <c r="H223" s="137">
        <f t="shared" si="33"/>
        <v>0</v>
      </c>
    </row>
    <row r="224" spans="1:8" ht="48" hidden="1" customHeight="1" x14ac:dyDescent="0.2">
      <c r="A224" s="322" t="s">
        <v>688</v>
      </c>
      <c r="B224" s="136" t="s">
        <v>108</v>
      </c>
      <c r="C224" s="136" t="s">
        <v>713</v>
      </c>
      <c r="D224" s="136" t="s">
        <v>406</v>
      </c>
      <c r="E224" s="136" t="s">
        <v>689</v>
      </c>
      <c r="F224" s="137"/>
      <c r="G224" s="137"/>
      <c r="H224" s="137"/>
    </row>
    <row r="225" spans="1:8" ht="81.75" customHeight="1" x14ac:dyDescent="0.2">
      <c r="A225" s="328" t="s">
        <v>592</v>
      </c>
      <c r="B225" s="156" t="s">
        <v>108</v>
      </c>
      <c r="C225" s="156" t="s">
        <v>713</v>
      </c>
      <c r="D225" s="156" t="s">
        <v>763</v>
      </c>
      <c r="E225" s="156" t="s">
        <v>222</v>
      </c>
      <c r="F225" s="140">
        <f t="shared" ref="F225:H226" si="34">F226</f>
        <v>15</v>
      </c>
      <c r="G225" s="140">
        <f t="shared" si="34"/>
        <v>0</v>
      </c>
      <c r="H225" s="140">
        <f t="shared" si="34"/>
        <v>0</v>
      </c>
    </row>
    <row r="226" spans="1:8" ht="33" customHeight="1" x14ac:dyDescent="0.2">
      <c r="A226" s="329" t="s">
        <v>686</v>
      </c>
      <c r="B226" s="142" t="s">
        <v>108</v>
      </c>
      <c r="C226" s="142" t="s">
        <v>713</v>
      </c>
      <c r="D226" s="142" t="s">
        <v>594</v>
      </c>
      <c r="E226" s="142" t="s">
        <v>687</v>
      </c>
      <c r="F226" s="431">
        <f t="shared" si="34"/>
        <v>15</v>
      </c>
      <c r="G226" s="431">
        <f t="shared" si="34"/>
        <v>0</v>
      </c>
      <c r="H226" s="431">
        <f t="shared" si="34"/>
        <v>0</v>
      </c>
    </row>
    <row r="227" spans="1:8" ht="51.6" customHeight="1" x14ac:dyDescent="0.2">
      <c r="A227" s="329" t="s">
        <v>688</v>
      </c>
      <c r="B227" s="142" t="s">
        <v>108</v>
      </c>
      <c r="C227" s="142" t="s">
        <v>713</v>
      </c>
      <c r="D227" s="142" t="s">
        <v>594</v>
      </c>
      <c r="E227" s="142" t="s">
        <v>689</v>
      </c>
      <c r="F227" s="431">
        <f>'5'!D242</f>
        <v>15</v>
      </c>
      <c r="G227" s="431">
        <f>'5'!E242</f>
        <v>0</v>
      </c>
      <c r="H227" s="431">
        <f>'5'!F242</f>
        <v>0</v>
      </c>
    </row>
    <row r="228" spans="1:8" s="159" customFormat="1" ht="48" customHeight="1" x14ac:dyDescent="0.25">
      <c r="A228" s="332" t="s">
        <v>756</v>
      </c>
      <c r="B228" s="127" t="s">
        <v>111</v>
      </c>
      <c r="C228" s="127" t="s">
        <v>109</v>
      </c>
      <c r="D228" s="127" t="s">
        <v>676</v>
      </c>
      <c r="E228" s="127" t="s">
        <v>222</v>
      </c>
      <c r="F228" s="128">
        <f>F229+F233</f>
        <v>177.989</v>
      </c>
      <c r="G228" s="128">
        <f>G229+G233</f>
        <v>100</v>
      </c>
      <c r="H228" s="128">
        <f>H229+H233</f>
        <v>100</v>
      </c>
    </row>
    <row r="229" spans="1:8" ht="70.5" customHeight="1" x14ac:dyDescent="0.2">
      <c r="A229" s="322" t="s">
        <v>209</v>
      </c>
      <c r="B229" s="136" t="s">
        <v>111</v>
      </c>
      <c r="C229" s="136" t="s">
        <v>757</v>
      </c>
      <c r="D229" s="136" t="s">
        <v>14</v>
      </c>
      <c r="E229" s="136" t="s">
        <v>222</v>
      </c>
      <c r="F229" s="137">
        <f>F230</f>
        <v>100</v>
      </c>
      <c r="G229" s="137">
        <f>G230</f>
        <v>100</v>
      </c>
      <c r="H229" s="137">
        <f>H230</f>
        <v>100</v>
      </c>
    </row>
    <row r="230" spans="1:8" ht="48" customHeight="1" x14ac:dyDescent="0.2">
      <c r="A230" s="322" t="s">
        <v>758</v>
      </c>
      <c r="B230" s="136" t="s">
        <v>111</v>
      </c>
      <c r="C230" s="136" t="s">
        <v>757</v>
      </c>
      <c r="D230" s="136" t="s">
        <v>14</v>
      </c>
      <c r="E230" s="136" t="s">
        <v>222</v>
      </c>
      <c r="F230" s="137">
        <f>F232</f>
        <v>100</v>
      </c>
      <c r="G230" s="137">
        <f>G232</f>
        <v>100</v>
      </c>
      <c r="H230" s="137">
        <f>H232</f>
        <v>100</v>
      </c>
    </row>
    <row r="231" spans="1:8" ht="33.75" customHeight="1" x14ac:dyDescent="0.2">
      <c r="A231" s="329" t="s">
        <v>686</v>
      </c>
      <c r="B231" s="136" t="s">
        <v>111</v>
      </c>
      <c r="C231" s="136" t="s">
        <v>757</v>
      </c>
      <c r="D231" s="136" t="s">
        <v>14</v>
      </c>
      <c r="E231" s="136" t="s">
        <v>687</v>
      </c>
      <c r="F231" s="137">
        <f>F232</f>
        <v>100</v>
      </c>
      <c r="G231" s="137">
        <f>G232</f>
        <v>100</v>
      </c>
      <c r="H231" s="137">
        <f>H232</f>
        <v>100</v>
      </c>
    </row>
    <row r="232" spans="1:8" ht="50.25" customHeight="1" x14ac:dyDescent="0.2">
      <c r="A232" s="329" t="s">
        <v>688</v>
      </c>
      <c r="B232" s="136" t="s">
        <v>111</v>
      </c>
      <c r="C232" s="136" t="s">
        <v>757</v>
      </c>
      <c r="D232" s="136" t="s">
        <v>14</v>
      </c>
      <c r="E232" s="136" t="s">
        <v>689</v>
      </c>
      <c r="F232" s="137">
        <f>'5'!D270</f>
        <v>100</v>
      </c>
      <c r="G232" s="137">
        <f>'5'!E270</f>
        <v>100</v>
      </c>
      <c r="H232" s="137">
        <f>'5'!F270</f>
        <v>100</v>
      </c>
    </row>
    <row r="233" spans="1:8" ht="104.25" customHeight="1" x14ac:dyDescent="0.2">
      <c r="A233" s="336" t="s">
        <v>617</v>
      </c>
      <c r="B233" s="163" t="s">
        <v>111</v>
      </c>
      <c r="C233" s="163" t="s">
        <v>757</v>
      </c>
      <c r="D233" s="163" t="s">
        <v>613</v>
      </c>
      <c r="E233" s="163" t="s">
        <v>222</v>
      </c>
      <c r="F233" s="352">
        <f t="shared" ref="F233:H234" si="35">F234</f>
        <v>77.989000000000004</v>
      </c>
      <c r="G233" s="352">
        <f t="shared" si="35"/>
        <v>0</v>
      </c>
      <c r="H233" s="352">
        <f t="shared" si="35"/>
        <v>0</v>
      </c>
    </row>
    <row r="234" spans="1:8" ht="36.75" customHeight="1" x14ac:dyDescent="0.2">
      <c r="A234" s="329" t="s">
        <v>686</v>
      </c>
      <c r="B234" s="136" t="s">
        <v>111</v>
      </c>
      <c r="C234" s="136" t="s">
        <v>757</v>
      </c>
      <c r="D234" s="136" t="s">
        <v>613</v>
      </c>
      <c r="E234" s="136" t="s">
        <v>687</v>
      </c>
      <c r="F234" s="353">
        <f t="shared" si="35"/>
        <v>77.989000000000004</v>
      </c>
      <c r="G234" s="354">
        <f t="shared" si="35"/>
        <v>0</v>
      </c>
      <c r="H234" s="354">
        <f t="shared" si="35"/>
        <v>0</v>
      </c>
    </row>
    <row r="235" spans="1:8" ht="50.25" customHeight="1" x14ac:dyDescent="0.2">
      <c r="A235" s="329" t="s">
        <v>688</v>
      </c>
      <c r="B235" s="136" t="s">
        <v>111</v>
      </c>
      <c r="C235" s="136" t="s">
        <v>757</v>
      </c>
      <c r="D235" s="136" t="s">
        <v>613</v>
      </c>
      <c r="E235" s="136" t="s">
        <v>689</v>
      </c>
      <c r="F235" s="354">
        <f>'5'!D293</f>
        <v>77.989000000000004</v>
      </c>
      <c r="G235" s="353">
        <v>0</v>
      </c>
      <c r="H235" s="137">
        <v>0</v>
      </c>
    </row>
    <row r="236" spans="1:8" s="159" customFormat="1" ht="16.5" customHeight="1" x14ac:dyDescent="0.25">
      <c r="A236" s="332" t="s">
        <v>764</v>
      </c>
      <c r="B236" s="127" t="s">
        <v>113</v>
      </c>
      <c r="C236" s="127" t="s">
        <v>109</v>
      </c>
      <c r="D236" s="127" t="s">
        <v>676</v>
      </c>
      <c r="E236" s="127" t="s">
        <v>222</v>
      </c>
      <c r="F236" s="128">
        <f>F246+F267+F237+F290+F295</f>
        <v>123338.13658999999</v>
      </c>
      <c r="G236" s="128">
        <f t="shared" ref="G236:H236" si="36">G246+G267+G237+G290+G295</f>
        <v>26277.098269999999</v>
      </c>
      <c r="H236" s="128">
        <f t="shared" si="36"/>
        <v>27197.098269999999</v>
      </c>
    </row>
    <row r="237" spans="1:8" s="160" customFormat="1" ht="16.5" customHeight="1" x14ac:dyDescent="0.2">
      <c r="A237" s="321" t="s">
        <v>765</v>
      </c>
      <c r="B237" s="131" t="s">
        <v>113</v>
      </c>
      <c r="C237" s="131" t="s">
        <v>695</v>
      </c>
      <c r="D237" s="131" t="s">
        <v>676</v>
      </c>
      <c r="E237" s="131" t="s">
        <v>222</v>
      </c>
      <c r="F237" s="132">
        <f>F241+F238</f>
        <v>1485.3911900000001</v>
      </c>
      <c r="G237" s="132">
        <f>G241+G238</f>
        <v>1485.3911900000001</v>
      </c>
      <c r="H237" s="132">
        <f>H241+H238</f>
        <v>1485.3911900000001</v>
      </c>
    </row>
    <row r="238" spans="1:8" ht="118.5" customHeight="1" x14ac:dyDescent="0.2">
      <c r="A238" s="323" t="s">
        <v>766</v>
      </c>
      <c r="B238" s="10" t="s">
        <v>113</v>
      </c>
      <c r="C238" s="10" t="s">
        <v>695</v>
      </c>
      <c r="D238" s="10" t="s">
        <v>29</v>
      </c>
      <c r="E238" s="10" t="s">
        <v>222</v>
      </c>
      <c r="F238" s="138">
        <f t="shared" ref="F238:H239" si="37">F239</f>
        <v>1485.3911900000001</v>
      </c>
      <c r="G238" s="138">
        <f t="shared" si="37"/>
        <v>1485.3911900000001</v>
      </c>
      <c r="H238" s="138">
        <f t="shared" si="37"/>
        <v>1485.3911900000001</v>
      </c>
    </row>
    <row r="239" spans="1:8" ht="35.25" customHeight="1" x14ac:dyDescent="0.2">
      <c r="A239" s="322" t="s">
        <v>686</v>
      </c>
      <c r="B239" s="136" t="s">
        <v>113</v>
      </c>
      <c r="C239" s="136" t="s">
        <v>695</v>
      </c>
      <c r="D239" s="136" t="s">
        <v>29</v>
      </c>
      <c r="E239" s="136" t="s">
        <v>687</v>
      </c>
      <c r="F239" s="137">
        <f t="shared" si="37"/>
        <v>1485.3911900000001</v>
      </c>
      <c r="G239" s="137">
        <f t="shared" si="37"/>
        <v>1485.3911900000001</v>
      </c>
      <c r="H239" s="137">
        <f t="shared" si="37"/>
        <v>1485.3911900000001</v>
      </c>
    </row>
    <row r="240" spans="1:8" ht="48" customHeight="1" x14ac:dyDescent="0.2">
      <c r="A240" s="322" t="s">
        <v>688</v>
      </c>
      <c r="B240" s="136" t="s">
        <v>113</v>
      </c>
      <c r="C240" s="136" t="s">
        <v>695</v>
      </c>
      <c r="D240" s="136" t="s">
        <v>29</v>
      </c>
      <c r="E240" s="136" t="s">
        <v>689</v>
      </c>
      <c r="F240" s="137">
        <f>'5'!D310</f>
        <v>1485.3911900000001</v>
      </c>
      <c r="G240" s="137">
        <f>'5'!E310</f>
        <v>1485.3911900000001</v>
      </c>
      <c r="H240" s="137">
        <f>'5'!F310</f>
        <v>1485.3911900000001</v>
      </c>
    </row>
    <row r="241" spans="1:8" ht="76.900000000000006" hidden="1" customHeight="1" x14ac:dyDescent="0.2">
      <c r="A241" s="323" t="s">
        <v>530</v>
      </c>
      <c r="B241" s="10" t="s">
        <v>113</v>
      </c>
      <c r="C241" s="10" t="s">
        <v>695</v>
      </c>
      <c r="D241" s="10" t="s">
        <v>531</v>
      </c>
      <c r="E241" s="10" t="s">
        <v>222</v>
      </c>
      <c r="F241" s="138">
        <f t="shared" ref="F241:H242" si="38">F242</f>
        <v>0</v>
      </c>
      <c r="G241" s="138">
        <f t="shared" si="38"/>
        <v>0</v>
      </c>
      <c r="H241" s="138">
        <f t="shared" si="38"/>
        <v>0</v>
      </c>
    </row>
    <row r="242" spans="1:8" ht="35.450000000000003" hidden="1" customHeight="1" x14ac:dyDescent="0.2">
      <c r="A242" s="322" t="s">
        <v>686</v>
      </c>
      <c r="B242" s="136" t="s">
        <v>113</v>
      </c>
      <c r="C242" s="136" t="s">
        <v>695</v>
      </c>
      <c r="D242" s="136" t="s">
        <v>531</v>
      </c>
      <c r="E242" s="136" t="s">
        <v>687</v>
      </c>
      <c r="F242" s="137">
        <f t="shared" si="38"/>
        <v>0</v>
      </c>
      <c r="G242" s="137">
        <f t="shared" si="38"/>
        <v>0</v>
      </c>
      <c r="H242" s="137">
        <f t="shared" si="38"/>
        <v>0</v>
      </c>
    </row>
    <row r="243" spans="1:8" ht="48" hidden="1" customHeight="1" x14ac:dyDescent="0.2">
      <c r="A243" s="322" t="s">
        <v>688</v>
      </c>
      <c r="B243" s="136" t="s">
        <v>113</v>
      </c>
      <c r="C243" s="136" t="s">
        <v>695</v>
      </c>
      <c r="D243" s="136" t="s">
        <v>531</v>
      </c>
      <c r="E243" s="136" t="s">
        <v>689</v>
      </c>
      <c r="F243" s="137"/>
      <c r="G243" s="137"/>
      <c r="H243" s="137"/>
    </row>
    <row r="244" spans="1:8" ht="97.5" customHeight="1" x14ac:dyDescent="0.2">
      <c r="A244" s="334" t="s">
        <v>1161</v>
      </c>
      <c r="B244" s="319" t="s">
        <v>113</v>
      </c>
      <c r="C244" s="319" t="s">
        <v>695</v>
      </c>
      <c r="D244" s="319" t="s">
        <v>1119</v>
      </c>
      <c r="E244" s="319" t="s">
        <v>109</v>
      </c>
      <c r="F244" s="320">
        <f>F245</f>
        <v>75</v>
      </c>
      <c r="G244" s="320">
        <f t="shared" ref="G244:H244" si="39">G245</f>
        <v>0</v>
      </c>
      <c r="H244" s="320">
        <f t="shared" si="39"/>
        <v>0</v>
      </c>
    </row>
    <row r="245" spans="1:8" ht="66" customHeight="1" x14ac:dyDescent="0.2">
      <c r="A245" s="328" t="s">
        <v>1113</v>
      </c>
      <c r="B245" s="142" t="s">
        <v>113</v>
      </c>
      <c r="C245" s="142" t="s">
        <v>695</v>
      </c>
      <c r="D245" s="142" t="s">
        <v>1118</v>
      </c>
      <c r="E245" s="156" t="s">
        <v>222</v>
      </c>
      <c r="F245" s="431">
        <f>'5'!D257</f>
        <v>75</v>
      </c>
      <c r="G245" s="431">
        <v>0</v>
      </c>
      <c r="H245" s="431">
        <v>0</v>
      </c>
    </row>
    <row r="246" spans="1:8" s="139" customFormat="1" ht="17.25" customHeight="1" x14ac:dyDescent="0.2">
      <c r="A246" s="130" t="s">
        <v>767</v>
      </c>
      <c r="B246" s="131" t="s">
        <v>113</v>
      </c>
      <c r="C246" s="131" t="s">
        <v>768</v>
      </c>
      <c r="D246" s="131" t="s">
        <v>676</v>
      </c>
      <c r="E246" s="131" t="s">
        <v>222</v>
      </c>
      <c r="F246" s="132">
        <f>F247</f>
        <v>9099.8363100000006</v>
      </c>
      <c r="G246" s="132">
        <f t="shared" ref="G246:H247" si="40">G247</f>
        <v>2003.38708</v>
      </c>
      <c r="H246" s="132">
        <f t="shared" si="40"/>
        <v>2003.38708</v>
      </c>
    </row>
    <row r="247" spans="1:8" s="139" customFormat="1" ht="118.5" customHeight="1" x14ac:dyDescent="0.2">
      <c r="A247" s="323" t="s">
        <v>1025</v>
      </c>
      <c r="B247" s="10" t="s">
        <v>113</v>
      </c>
      <c r="C247" s="10" t="s">
        <v>768</v>
      </c>
      <c r="D247" s="10" t="s">
        <v>1019</v>
      </c>
      <c r="E247" s="10" t="s">
        <v>222</v>
      </c>
      <c r="F247" s="138">
        <f>F248</f>
        <v>9099.8363100000006</v>
      </c>
      <c r="G247" s="138">
        <f t="shared" si="40"/>
        <v>2003.38708</v>
      </c>
      <c r="H247" s="138">
        <f t="shared" si="40"/>
        <v>2003.38708</v>
      </c>
    </row>
    <row r="248" spans="1:8" ht="18.75" customHeight="1" x14ac:dyDescent="0.2">
      <c r="A248" s="322" t="s">
        <v>769</v>
      </c>
      <c r="B248" s="136" t="s">
        <v>113</v>
      </c>
      <c r="C248" s="136" t="s">
        <v>768</v>
      </c>
      <c r="D248" s="136" t="s">
        <v>1019</v>
      </c>
      <c r="E248" s="136" t="s">
        <v>222</v>
      </c>
      <c r="F248" s="137">
        <f>F249+F252+F255+F258</f>
        <v>9099.8363100000006</v>
      </c>
      <c r="G248" s="137">
        <f t="shared" ref="G248:H248" si="41">G249+G252+G255+G258</f>
        <v>2003.38708</v>
      </c>
      <c r="H248" s="137">
        <f t="shared" si="41"/>
        <v>2003.38708</v>
      </c>
    </row>
    <row r="249" spans="1:8" ht="68.25" hidden="1" customHeight="1" x14ac:dyDescent="0.2">
      <c r="A249" s="322" t="s">
        <v>30</v>
      </c>
      <c r="B249" s="136" t="s">
        <v>113</v>
      </c>
      <c r="C249" s="136" t="s">
        <v>768</v>
      </c>
      <c r="D249" s="136" t="s">
        <v>258</v>
      </c>
      <c r="E249" s="136" t="s">
        <v>222</v>
      </c>
      <c r="F249" s="137">
        <f t="shared" ref="F249:H250" si="42">F250</f>
        <v>0</v>
      </c>
      <c r="G249" s="137">
        <f t="shared" si="42"/>
        <v>0</v>
      </c>
      <c r="H249" s="137">
        <f t="shared" si="42"/>
        <v>0</v>
      </c>
    </row>
    <row r="250" spans="1:8" ht="19.149999999999999" hidden="1" customHeight="1" x14ac:dyDescent="0.2">
      <c r="A250" s="322" t="s">
        <v>690</v>
      </c>
      <c r="B250" s="136" t="s">
        <v>113</v>
      </c>
      <c r="C250" s="136" t="s">
        <v>768</v>
      </c>
      <c r="D250" s="136" t="s">
        <v>258</v>
      </c>
      <c r="E250" s="136" t="s">
        <v>691</v>
      </c>
      <c r="F250" s="137">
        <f t="shared" si="42"/>
        <v>0</v>
      </c>
      <c r="G250" s="137">
        <f t="shared" si="42"/>
        <v>0</v>
      </c>
      <c r="H250" s="137">
        <f t="shared" si="42"/>
        <v>0</v>
      </c>
    </row>
    <row r="251" spans="1:8" ht="49.9" hidden="1" customHeight="1" x14ac:dyDescent="0.2">
      <c r="A251" s="322" t="s">
        <v>386</v>
      </c>
      <c r="B251" s="136" t="s">
        <v>113</v>
      </c>
      <c r="C251" s="136" t="s">
        <v>768</v>
      </c>
      <c r="D251" s="136" t="s">
        <v>258</v>
      </c>
      <c r="E251" s="136" t="s">
        <v>770</v>
      </c>
      <c r="F251" s="137"/>
      <c r="G251" s="137"/>
      <c r="H251" s="137"/>
    </row>
    <row r="252" spans="1:8" ht="85.5" customHeight="1" x14ac:dyDescent="0.2">
      <c r="A252" s="329" t="s">
        <v>644</v>
      </c>
      <c r="B252" s="142" t="s">
        <v>113</v>
      </c>
      <c r="C252" s="142" t="s">
        <v>768</v>
      </c>
      <c r="D252" s="142" t="s">
        <v>1020</v>
      </c>
      <c r="E252" s="142" t="s">
        <v>222</v>
      </c>
      <c r="F252" s="431">
        <f>F253</f>
        <v>7277.1593800000001</v>
      </c>
      <c r="G252" s="431">
        <f t="shared" ref="G252:H253" si="43">G253</f>
        <v>0</v>
      </c>
      <c r="H252" s="431">
        <f t="shared" si="43"/>
        <v>0</v>
      </c>
    </row>
    <row r="253" spans="1:8" ht="34.5" customHeight="1" x14ac:dyDescent="0.2">
      <c r="A253" s="322" t="s">
        <v>686</v>
      </c>
      <c r="B253" s="136" t="s">
        <v>113</v>
      </c>
      <c r="C253" s="136" t="s">
        <v>768</v>
      </c>
      <c r="D253" s="142" t="s">
        <v>1020</v>
      </c>
      <c r="E253" s="136" t="s">
        <v>1055</v>
      </c>
      <c r="F253" s="137">
        <f>F254</f>
        <v>7277.1593800000001</v>
      </c>
      <c r="G253" s="137">
        <f t="shared" si="43"/>
        <v>0</v>
      </c>
      <c r="H253" s="137">
        <f t="shared" si="43"/>
        <v>0</v>
      </c>
    </row>
    <row r="254" spans="1:8" ht="50.25" customHeight="1" x14ac:dyDescent="0.2">
      <c r="A254" s="322" t="s">
        <v>688</v>
      </c>
      <c r="B254" s="136" t="s">
        <v>113</v>
      </c>
      <c r="C254" s="136" t="s">
        <v>768</v>
      </c>
      <c r="D254" s="142" t="s">
        <v>1020</v>
      </c>
      <c r="E254" s="142" t="s">
        <v>1055</v>
      </c>
      <c r="F254" s="137">
        <f>'5'!D247</f>
        <v>7277.1593800000001</v>
      </c>
      <c r="G254" s="137">
        <f>'5'!E247</f>
        <v>0</v>
      </c>
      <c r="H254" s="137">
        <f>'5'!F247</f>
        <v>0</v>
      </c>
    </row>
    <row r="255" spans="1:8" ht="78" customHeight="1" x14ac:dyDescent="0.2">
      <c r="A255" s="322" t="s">
        <v>1013</v>
      </c>
      <c r="B255" s="136" t="s">
        <v>113</v>
      </c>
      <c r="C255" s="136" t="s">
        <v>768</v>
      </c>
      <c r="D255" s="136" t="s">
        <v>1022</v>
      </c>
      <c r="E255" s="142" t="s">
        <v>222</v>
      </c>
      <c r="F255" s="137">
        <f t="shared" ref="F255:H256" si="44">F256</f>
        <v>1819.2898499999999</v>
      </c>
      <c r="G255" s="137">
        <f t="shared" si="44"/>
        <v>2000</v>
      </c>
      <c r="H255" s="137">
        <f t="shared" si="44"/>
        <v>2000</v>
      </c>
    </row>
    <row r="256" spans="1:8" ht="31.15" customHeight="1" x14ac:dyDescent="0.2">
      <c r="A256" s="322" t="s">
        <v>686</v>
      </c>
      <c r="B256" s="136" t="s">
        <v>113</v>
      </c>
      <c r="C256" s="136" t="s">
        <v>768</v>
      </c>
      <c r="D256" s="136" t="s">
        <v>1022</v>
      </c>
      <c r="E256" s="142" t="s">
        <v>1055</v>
      </c>
      <c r="F256" s="137">
        <f t="shared" si="44"/>
        <v>1819.2898499999999</v>
      </c>
      <c r="G256" s="137">
        <f t="shared" si="44"/>
        <v>2000</v>
      </c>
      <c r="H256" s="137">
        <f t="shared" si="44"/>
        <v>2000</v>
      </c>
    </row>
    <row r="257" spans="1:8" ht="50.45" customHeight="1" x14ac:dyDescent="0.2">
      <c r="A257" s="322" t="s">
        <v>688</v>
      </c>
      <c r="B257" s="136" t="s">
        <v>113</v>
      </c>
      <c r="C257" s="136" t="s">
        <v>768</v>
      </c>
      <c r="D257" s="136" t="s">
        <v>1022</v>
      </c>
      <c r="E257" s="142" t="s">
        <v>1055</v>
      </c>
      <c r="F257" s="137">
        <f>'5'!D248</f>
        <v>1819.2898499999999</v>
      </c>
      <c r="G257" s="137">
        <f>'5'!E248</f>
        <v>2000</v>
      </c>
      <c r="H257" s="137">
        <f>'5'!F248</f>
        <v>2000</v>
      </c>
    </row>
    <row r="258" spans="1:8" ht="161.25" customHeight="1" x14ac:dyDescent="0.2">
      <c r="A258" s="323" t="s">
        <v>772</v>
      </c>
      <c r="B258" s="10" t="s">
        <v>113</v>
      </c>
      <c r="C258" s="10" t="s">
        <v>768</v>
      </c>
      <c r="D258" s="10" t="s">
        <v>676</v>
      </c>
      <c r="E258" s="10" t="s">
        <v>222</v>
      </c>
      <c r="F258" s="138">
        <f t="shared" ref="F258:H259" si="45">F259</f>
        <v>3.3870800000000001</v>
      </c>
      <c r="G258" s="138">
        <f t="shared" si="45"/>
        <v>3.3870800000000001</v>
      </c>
      <c r="H258" s="138">
        <f t="shared" si="45"/>
        <v>3.3870800000000001</v>
      </c>
    </row>
    <row r="259" spans="1:8" ht="36.75" customHeight="1" x14ac:dyDescent="0.2">
      <c r="A259" s="322" t="s">
        <v>686</v>
      </c>
      <c r="B259" s="136" t="s">
        <v>113</v>
      </c>
      <c r="C259" s="136" t="s">
        <v>768</v>
      </c>
      <c r="D259" s="136" t="s">
        <v>1024</v>
      </c>
      <c r="E259" s="136" t="s">
        <v>687</v>
      </c>
      <c r="F259" s="137">
        <f t="shared" si="45"/>
        <v>3.3870800000000001</v>
      </c>
      <c r="G259" s="137">
        <f t="shared" si="45"/>
        <v>3.3870800000000001</v>
      </c>
      <c r="H259" s="137">
        <f t="shared" si="45"/>
        <v>3.3870800000000001</v>
      </c>
    </row>
    <row r="260" spans="1:8" ht="52.5" customHeight="1" x14ac:dyDescent="0.2">
      <c r="A260" s="322" t="s">
        <v>688</v>
      </c>
      <c r="B260" s="136" t="s">
        <v>113</v>
      </c>
      <c r="C260" s="136" t="s">
        <v>768</v>
      </c>
      <c r="D260" s="136" t="s">
        <v>1024</v>
      </c>
      <c r="E260" s="136" t="s">
        <v>689</v>
      </c>
      <c r="F260" s="137">
        <f>'5'!D249</f>
        <v>3.3870800000000001</v>
      </c>
      <c r="G260" s="137">
        <f>'5'!E249</f>
        <v>3.3870800000000001</v>
      </c>
      <c r="H260" s="137">
        <f>'5'!F249</f>
        <v>3.3870800000000001</v>
      </c>
    </row>
    <row r="261" spans="1:8" ht="33.75" hidden="1" customHeight="1" x14ac:dyDescent="0.2">
      <c r="A261" s="330" t="s">
        <v>679</v>
      </c>
      <c r="B261" s="144" t="s">
        <v>113</v>
      </c>
      <c r="C261" s="144" t="s">
        <v>768</v>
      </c>
      <c r="D261" s="144" t="s">
        <v>773</v>
      </c>
      <c r="E261" s="144" t="s">
        <v>222</v>
      </c>
      <c r="F261" s="145">
        <f>F262</f>
        <v>0</v>
      </c>
      <c r="G261" s="145">
        <f t="shared" ref="G261:H264" si="46">G262</f>
        <v>0</v>
      </c>
      <c r="H261" s="145">
        <f t="shared" si="46"/>
        <v>0</v>
      </c>
    </row>
    <row r="262" spans="1:8" ht="23.45" hidden="1" customHeight="1" x14ac:dyDescent="0.2">
      <c r="A262" s="322" t="s">
        <v>769</v>
      </c>
      <c r="B262" s="136" t="s">
        <v>113</v>
      </c>
      <c r="C262" s="136" t="s">
        <v>768</v>
      </c>
      <c r="D262" s="142" t="s">
        <v>15</v>
      </c>
      <c r="E262" s="142" t="s">
        <v>222</v>
      </c>
      <c r="F262" s="137">
        <f>F263</f>
        <v>0</v>
      </c>
      <c r="G262" s="137">
        <f t="shared" si="46"/>
        <v>0</v>
      </c>
      <c r="H262" s="137">
        <f t="shared" si="46"/>
        <v>0</v>
      </c>
    </row>
    <row r="263" spans="1:8" ht="34.15" hidden="1" customHeight="1" x14ac:dyDescent="0.2">
      <c r="A263" s="329" t="s">
        <v>774</v>
      </c>
      <c r="B263" s="136" t="s">
        <v>113</v>
      </c>
      <c r="C263" s="136" t="s">
        <v>768</v>
      </c>
      <c r="D263" s="142" t="s">
        <v>15</v>
      </c>
      <c r="E263" s="142" t="s">
        <v>222</v>
      </c>
      <c r="F263" s="137">
        <f>F264</f>
        <v>0</v>
      </c>
      <c r="G263" s="137">
        <f t="shared" si="46"/>
        <v>0</v>
      </c>
      <c r="H263" s="137">
        <f t="shared" si="46"/>
        <v>0</v>
      </c>
    </row>
    <row r="264" spans="1:8" ht="19.899999999999999" hidden="1" customHeight="1" x14ac:dyDescent="0.2">
      <c r="A264" s="329" t="s">
        <v>690</v>
      </c>
      <c r="B264" s="136" t="s">
        <v>113</v>
      </c>
      <c r="C264" s="136" t="s">
        <v>768</v>
      </c>
      <c r="D264" s="142" t="s">
        <v>15</v>
      </c>
      <c r="E264" s="142" t="s">
        <v>691</v>
      </c>
      <c r="F264" s="137">
        <f>F265</f>
        <v>0</v>
      </c>
      <c r="G264" s="137">
        <f t="shared" si="46"/>
        <v>0</v>
      </c>
      <c r="H264" s="137">
        <f t="shared" si="46"/>
        <v>0</v>
      </c>
    </row>
    <row r="265" spans="1:8" ht="50.45" hidden="1" customHeight="1" x14ac:dyDescent="0.2">
      <c r="A265" s="329" t="s">
        <v>386</v>
      </c>
      <c r="B265" s="136" t="s">
        <v>113</v>
      </c>
      <c r="C265" s="136" t="s">
        <v>768</v>
      </c>
      <c r="D265" s="142" t="s">
        <v>15</v>
      </c>
      <c r="E265" s="142" t="s">
        <v>770</v>
      </c>
      <c r="F265" s="137">
        <f>'5'!D273</f>
        <v>0</v>
      </c>
      <c r="G265" s="137">
        <f>'5'!E273</f>
        <v>0</v>
      </c>
      <c r="H265" s="137">
        <f>'5'!F273</f>
        <v>0</v>
      </c>
    </row>
    <row r="266" spans="1:8" ht="33.75" hidden="1" customHeight="1" x14ac:dyDescent="0.2">
      <c r="A266" s="322"/>
      <c r="B266" s="136"/>
      <c r="C266" s="136"/>
      <c r="D266" s="136"/>
      <c r="E266" s="136"/>
      <c r="F266" s="137"/>
      <c r="G266" s="137"/>
      <c r="H266" s="137"/>
    </row>
    <row r="267" spans="1:8" s="139" customFormat="1" ht="17.25" customHeight="1" x14ac:dyDescent="0.2">
      <c r="A267" s="321" t="s">
        <v>775</v>
      </c>
      <c r="B267" s="131" t="s">
        <v>113</v>
      </c>
      <c r="C267" s="131" t="s">
        <v>757</v>
      </c>
      <c r="D267" s="131" t="s">
        <v>676</v>
      </c>
      <c r="E267" s="131" t="s">
        <v>222</v>
      </c>
      <c r="F267" s="132">
        <f>F268+F283</f>
        <v>46797.87919</v>
      </c>
      <c r="G267" s="132">
        <f>G268+G283</f>
        <v>22588.32</v>
      </c>
      <c r="H267" s="132">
        <f>H268+H283</f>
        <v>23508.32</v>
      </c>
    </row>
    <row r="268" spans="1:8" s="139" customFormat="1" ht="86.25" customHeight="1" x14ac:dyDescent="0.2">
      <c r="A268" s="323" t="s">
        <v>586</v>
      </c>
      <c r="B268" s="10" t="s">
        <v>113</v>
      </c>
      <c r="C268" s="10" t="s">
        <v>757</v>
      </c>
      <c r="D268" s="10" t="s">
        <v>253</v>
      </c>
      <c r="E268" s="10" t="s">
        <v>222</v>
      </c>
      <c r="F268" s="138">
        <f>F269+F274+F278</f>
        <v>46653.259189999997</v>
      </c>
      <c r="G268" s="138">
        <f t="shared" ref="G268:H268" si="47">G269+G274+G278</f>
        <v>22508</v>
      </c>
      <c r="H268" s="138">
        <f t="shared" si="47"/>
        <v>23428</v>
      </c>
    </row>
    <row r="269" spans="1:8" ht="33.75" customHeight="1" x14ac:dyDescent="0.2">
      <c r="A269" s="322" t="s">
        <v>210</v>
      </c>
      <c r="B269" s="136" t="s">
        <v>113</v>
      </c>
      <c r="C269" s="136" t="s">
        <v>757</v>
      </c>
      <c r="D269" s="136" t="s">
        <v>260</v>
      </c>
      <c r="E269" s="136" t="s">
        <v>222</v>
      </c>
      <c r="F269" s="137">
        <f>F270+F272</f>
        <v>16761.744040000001</v>
      </c>
      <c r="G269" s="137">
        <f t="shared" ref="F269:H270" si="48">G270</f>
        <v>6720</v>
      </c>
      <c r="H269" s="137">
        <f t="shared" si="48"/>
        <v>6995</v>
      </c>
    </row>
    <row r="270" spans="1:8" ht="35.25" customHeight="1" x14ac:dyDescent="0.2">
      <c r="A270" s="322" t="s">
        <v>686</v>
      </c>
      <c r="B270" s="136" t="s">
        <v>113</v>
      </c>
      <c r="C270" s="136" t="s">
        <v>757</v>
      </c>
      <c r="D270" s="136" t="s">
        <v>260</v>
      </c>
      <c r="E270" s="136" t="s">
        <v>687</v>
      </c>
      <c r="F270" s="137">
        <f t="shared" si="48"/>
        <v>16761.744040000001</v>
      </c>
      <c r="G270" s="137">
        <f t="shared" si="48"/>
        <v>6720</v>
      </c>
      <c r="H270" s="137">
        <f t="shared" si="48"/>
        <v>6995</v>
      </c>
    </row>
    <row r="271" spans="1:8" ht="47.25" customHeight="1" x14ac:dyDescent="0.2">
      <c r="A271" s="322" t="s">
        <v>688</v>
      </c>
      <c r="B271" s="136" t="s">
        <v>113</v>
      </c>
      <c r="C271" s="136" t="s">
        <v>757</v>
      </c>
      <c r="D271" s="136" t="s">
        <v>260</v>
      </c>
      <c r="E271" s="136" t="s">
        <v>689</v>
      </c>
      <c r="F271" s="431">
        <f>'5'!D203</f>
        <v>16761.744040000001</v>
      </c>
      <c r="G271" s="431">
        <f>'5'!E203</f>
        <v>6720</v>
      </c>
      <c r="H271" s="431">
        <f>'5'!F203</f>
        <v>6995</v>
      </c>
    </row>
    <row r="272" spans="1:8" ht="47.25" hidden="1" customHeight="1" x14ac:dyDescent="0.2">
      <c r="A272" s="322" t="s">
        <v>739</v>
      </c>
      <c r="B272" s="136" t="s">
        <v>113</v>
      </c>
      <c r="C272" s="136" t="s">
        <v>757</v>
      </c>
      <c r="D272" s="136" t="s">
        <v>260</v>
      </c>
      <c r="E272" s="136" t="s">
        <v>740</v>
      </c>
      <c r="F272" s="431">
        <f>F273</f>
        <v>0</v>
      </c>
      <c r="G272" s="431">
        <f>G273</f>
        <v>0</v>
      </c>
      <c r="H272" s="431">
        <f>H273</f>
        <v>0</v>
      </c>
    </row>
    <row r="273" spans="1:9" ht="27" hidden="1" customHeight="1" x14ac:dyDescent="0.2">
      <c r="A273" s="322" t="s">
        <v>741</v>
      </c>
      <c r="B273" s="136" t="s">
        <v>113</v>
      </c>
      <c r="C273" s="136" t="s">
        <v>757</v>
      </c>
      <c r="D273" s="136" t="s">
        <v>260</v>
      </c>
      <c r="E273" s="136" t="s">
        <v>742</v>
      </c>
      <c r="F273" s="431"/>
      <c r="G273" s="137"/>
      <c r="H273" s="137"/>
    </row>
    <row r="274" spans="1:9" ht="22.5" customHeight="1" x14ac:dyDescent="0.2">
      <c r="A274" s="322" t="s">
        <v>753</v>
      </c>
      <c r="B274" s="136" t="s">
        <v>113</v>
      </c>
      <c r="C274" s="136" t="s">
        <v>757</v>
      </c>
      <c r="D274" s="136" t="s">
        <v>259</v>
      </c>
      <c r="E274" s="136" t="s">
        <v>754</v>
      </c>
      <c r="F274" s="431">
        <f>F275</f>
        <v>14740</v>
      </c>
      <c r="G274" s="137">
        <f>G275</f>
        <v>15788</v>
      </c>
      <c r="H274" s="137">
        <f>H275</f>
        <v>16433</v>
      </c>
    </row>
    <row r="275" spans="1:9" ht="20.45" customHeight="1" x14ac:dyDescent="0.2">
      <c r="A275" s="322" t="s">
        <v>175</v>
      </c>
      <c r="B275" s="136" t="s">
        <v>113</v>
      </c>
      <c r="C275" s="136" t="s">
        <v>757</v>
      </c>
      <c r="D275" s="136" t="s">
        <v>259</v>
      </c>
      <c r="E275" s="136" t="s">
        <v>771</v>
      </c>
      <c r="F275" s="431">
        <f>'5'!D204</f>
        <v>14740</v>
      </c>
      <c r="G275" s="431">
        <f>'5'!E204</f>
        <v>15788</v>
      </c>
      <c r="H275" s="431">
        <f>'5'!F204</f>
        <v>16433</v>
      </c>
    </row>
    <row r="276" spans="1:9" ht="95.45" hidden="1" customHeight="1" x14ac:dyDescent="0.2">
      <c r="A276" s="322" t="s">
        <v>272</v>
      </c>
      <c r="B276" s="136" t="s">
        <v>113</v>
      </c>
      <c r="C276" s="136" t="s">
        <v>757</v>
      </c>
      <c r="D276" s="136" t="s">
        <v>273</v>
      </c>
      <c r="E276" s="136" t="s">
        <v>771</v>
      </c>
      <c r="F276" s="431"/>
      <c r="G276" s="137"/>
      <c r="H276" s="137"/>
    </row>
    <row r="277" spans="1:9" ht="30.6" hidden="1" customHeight="1" x14ac:dyDescent="0.2">
      <c r="A277" s="322" t="s">
        <v>276</v>
      </c>
      <c r="B277" s="136" t="s">
        <v>113</v>
      </c>
      <c r="C277" s="136" t="s">
        <v>757</v>
      </c>
      <c r="D277" s="136" t="s">
        <v>277</v>
      </c>
      <c r="E277" s="136" t="s">
        <v>771</v>
      </c>
      <c r="F277" s="431"/>
      <c r="G277" s="137"/>
      <c r="H277" s="137"/>
    </row>
    <row r="278" spans="1:9" ht="52.5" customHeight="1" x14ac:dyDescent="0.2">
      <c r="A278" s="323" t="s">
        <v>776</v>
      </c>
      <c r="B278" s="10" t="s">
        <v>113</v>
      </c>
      <c r="C278" s="10" t="s">
        <v>757</v>
      </c>
      <c r="D278" s="10" t="s">
        <v>253</v>
      </c>
      <c r="E278" s="10" t="s">
        <v>222</v>
      </c>
      <c r="F278" s="140">
        <f>F280+F282</f>
        <v>15151.515149999999</v>
      </c>
      <c r="G278" s="138">
        <f>G280+G282</f>
        <v>0</v>
      </c>
      <c r="H278" s="138">
        <f>H280+H282</f>
        <v>0</v>
      </c>
    </row>
    <row r="279" spans="1:9" ht="35.25" customHeight="1" x14ac:dyDescent="0.2">
      <c r="A279" s="322" t="s">
        <v>686</v>
      </c>
      <c r="B279" s="136" t="s">
        <v>113</v>
      </c>
      <c r="C279" s="136" t="s">
        <v>757</v>
      </c>
      <c r="D279" s="136" t="s">
        <v>387</v>
      </c>
      <c r="E279" s="136" t="s">
        <v>687</v>
      </c>
      <c r="F279" s="431">
        <f>F280</f>
        <v>15000</v>
      </c>
      <c r="G279" s="137">
        <f>G280</f>
        <v>0</v>
      </c>
      <c r="H279" s="137">
        <f>H280</f>
        <v>0</v>
      </c>
    </row>
    <row r="280" spans="1:9" ht="53.25" customHeight="1" x14ac:dyDescent="0.2">
      <c r="A280" s="322" t="s">
        <v>688</v>
      </c>
      <c r="B280" s="136" t="s">
        <v>113</v>
      </c>
      <c r="C280" s="136" t="s">
        <v>757</v>
      </c>
      <c r="D280" s="136" t="s">
        <v>387</v>
      </c>
      <c r="E280" s="136" t="s">
        <v>689</v>
      </c>
      <c r="F280" s="431">
        <f>'5'!D207</f>
        <v>15000</v>
      </c>
      <c r="G280" s="137">
        <f>'5'!E207</f>
        <v>0</v>
      </c>
      <c r="H280" s="137">
        <f>'5'!F207</f>
        <v>0</v>
      </c>
    </row>
    <row r="281" spans="1:9" ht="34.5" customHeight="1" x14ac:dyDescent="0.2">
      <c r="A281" s="322" t="s">
        <v>686</v>
      </c>
      <c r="B281" s="136" t="s">
        <v>113</v>
      </c>
      <c r="C281" s="136" t="s">
        <v>757</v>
      </c>
      <c r="D281" s="136" t="s">
        <v>396</v>
      </c>
      <c r="E281" s="136" t="s">
        <v>687</v>
      </c>
      <c r="F281" s="431">
        <f>F282</f>
        <v>151.51515000000001</v>
      </c>
      <c r="G281" s="137">
        <f>G282</f>
        <v>0</v>
      </c>
      <c r="H281" s="137">
        <f>H282</f>
        <v>0</v>
      </c>
    </row>
    <row r="282" spans="1:9" ht="58.5" customHeight="1" x14ac:dyDescent="0.2">
      <c r="A282" s="322" t="s">
        <v>688</v>
      </c>
      <c r="B282" s="136" t="s">
        <v>113</v>
      </c>
      <c r="C282" s="136" t="s">
        <v>757</v>
      </c>
      <c r="D282" s="136" t="s">
        <v>396</v>
      </c>
      <c r="E282" s="136" t="s">
        <v>689</v>
      </c>
      <c r="F282" s="431">
        <f>'5'!D208</f>
        <v>151.51515000000001</v>
      </c>
      <c r="G282" s="137">
        <f>'5'!E208</f>
        <v>0</v>
      </c>
      <c r="H282" s="137">
        <f>'5'!F208</f>
        <v>0</v>
      </c>
    </row>
    <row r="283" spans="1:9" ht="34.5" customHeight="1" x14ac:dyDescent="0.2">
      <c r="A283" s="323" t="s">
        <v>679</v>
      </c>
      <c r="B283" s="10" t="s">
        <v>113</v>
      </c>
      <c r="C283" s="10" t="s">
        <v>757</v>
      </c>
      <c r="D283" s="10" t="s">
        <v>5</v>
      </c>
      <c r="E283" s="10" t="s">
        <v>222</v>
      </c>
      <c r="F283" s="140">
        <f>F284</f>
        <v>144.62</v>
      </c>
      <c r="G283" s="138">
        <f t="shared" ref="G283:H284" si="49">G284</f>
        <v>80.319999999999993</v>
      </c>
      <c r="H283" s="138">
        <f t="shared" si="49"/>
        <v>80.319999999999993</v>
      </c>
    </row>
    <row r="284" spans="1:9" ht="48.75" customHeight="1" x14ac:dyDescent="0.2">
      <c r="A284" s="322" t="s">
        <v>110</v>
      </c>
      <c r="B284" s="136" t="s">
        <v>113</v>
      </c>
      <c r="C284" s="136" t="s">
        <v>757</v>
      </c>
      <c r="D284" s="136" t="s">
        <v>6</v>
      </c>
      <c r="E284" s="136" t="s">
        <v>222</v>
      </c>
      <c r="F284" s="431">
        <f>F285</f>
        <v>144.62</v>
      </c>
      <c r="G284" s="137">
        <f t="shared" si="49"/>
        <v>80.319999999999993</v>
      </c>
      <c r="H284" s="137">
        <f t="shared" si="49"/>
        <v>80.319999999999993</v>
      </c>
    </row>
    <row r="285" spans="1:9" ht="20.25" customHeight="1" x14ac:dyDescent="0.2">
      <c r="A285" s="322" t="s">
        <v>313</v>
      </c>
      <c r="B285" s="136" t="s">
        <v>113</v>
      </c>
      <c r="C285" s="136" t="s">
        <v>757</v>
      </c>
      <c r="D285" s="150" t="s">
        <v>314</v>
      </c>
      <c r="E285" s="136" t="s">
        <v>222</v>
      </c>
      <c r="F285" s="137">
        <f>F286+F288</f>
        <v>144.62</v>
      </c>
      <c r="G285" s="137">
        <f>G286+G288</f>
        <v>80.319999999999993</v>
      </c>
      <c r="H285" s="137">
        <f>H286+H288</f>
        <v>80.319999999999993</v>
      </c>
    </row>
    <row r="286" spans="1:9" ht="34.15" hidden="1" customHeight="1" x14ac:dyDescent="0.2">
      <c r="A286" s="322" t="s">
        <v>686</v>
      </c>
      <c r="B286" s="136" t="s">
        <v>113</v>
      </c>
      <c r="C286" s="136" t="s">
        <v>757</v>
      </c>
      <c r="D286" s="150" t="s">
        <v>314</v>
      </c>
      <c r="E286" s="136" t="s">
        <v>687</v>
      </c>
      <c r="F286" s="137">
        <f>F287</f>
        <v>0</v>
      </c>
      <c r="G286" s="137">
        <f>G287</f>
        <v>0</v>
      </c>
      <c r="H286" s="137">
        <f>H287</f>
        <v>0</v>
      </c>
    </row>
    <row r="287" spans="1:9" ht="51" hidden="1" customHeight="1" x14ac:dyDescent="0.2">
      <c r="A287" s="322" t="s">
        <v>688</v>
      </c>
      <c r="B287" s="136" t="s">
        <v>113</v>
      </c>
      <c r="C287" s="136" t="s">
        <v>757</v>
      </c>
      <c r="D287" s="150" t="s">
        <v>314</v>
      </c>
      <c r="E287" s="136" t="s">
        <v>689</v>
      </c>
      <c r="F287" s="431">
        <v>0</v>
      </c>
      <c r="G287" s="137">
        <v>0</v>
      </c>
      <c r="H287" s="137">
        <v>0</v>
      </c>
    </row>
    <row r="288" spans="1:9" ht="22.5" customHeight="1" x14ac:dyDescent="0.2">
      <c r="A288" s="322" t="s">
        <v>690</v>
      </c>
      <c r="B288" s="136" t="s">
        <v>113</v>
      </c>
      <c r="C288" s="136" t="s">
        <v>757</v>
      </c>
      <c r="D288" s="150" t="s">
        <v>314</v>
      </c>
      <c r="E288" s="136" t="s">
        <v>691</v>
      </c>
      <c r="F288" s="431">
        <f>F289</f>
        <v>144.62</v>
      </c>
      <c r="G288" s="137">
        <f>G289</f>
        <v>80.319999999999993</v>
      </c>
      <c r="H288" s="137">
        <f>H289</f>
        <v>80.319999999999993</v>
      </c>
      <c r="I288" s="121" t="s">
        <v>1171</v>
      </c>
    </row>
    <row r="289" spans="1:8" ht="19.5" customHeight="1" x14ac:dyDescent="0.2">
      <c r="A289" s="322" t="s">
        <v>692</v>
      </c>
      <c r="B289" s="136" t="s">
        <v>113</v>
      </c>
      <c r="C289" s="136" t="s">
        <v>757</v>
      </c>
      <c r="D289" s="150" t="s">
        <v>314</v>
      </c>
      <c r="E289" s="136" t="s">
        <v>693</v>
      </c>
      <c r="F289" s="18">
        <f>'5'!D297</f>
        <v>144.62</v>
      </c>
      <c r="G289" s="78">
        <f>'5'!E297</f>
        <v>80.319999999999993</v>
      </c>
      <c r="H289" s="78">
        <f>'5'!F297</f>
        <v>80.319999999999993</v>
      </c>
    </row>
    <row r="290" spans="1:8" s="134" customFormat="1" ht="31.5" x14ac:dyDescent="0.2">
      <c r="A290" s="321" t="s">
        <v>777</v>
      </c>
      <c r="B290" s="131" t="s">
        <v>113</v>
      </c>
      <c r="C290" s="131" t="s">
        <v>778</v>
      </c>
      <c r="D290" s="131" t="s">
        <v>676</v>
      </c>
      <c r="E290" s="131" t="s">
        <v>222</v>
      </c>
      <c r="F290" s="132">
        <f>F291+F300</f>
        <v>65955.029899999994</v>
      </c>
      <c r="G290" s="132">
        <f t="shared" ref="G290:H290" si="50">G291</f>
        <v>200</v>
      </c>
      <c r="H290" s="132">
        <f t="shared" si="50"/>
        <v>200</v>
      </c>
    </row>
    <row r="291" spans="1:8" ht="66" customHeight="1" x14ac:dyDescent="0.2">
      <c r="A291" s="328" t="s">
        <v>779</v>
      </c>
      <c r="B291" s="156" t="s">
        <v>113</v>
      </c>
      <c r="C291" s="156" t="s">
        <v>778</v>
      </c>
      <c r="D291" s="156" t="s">
        <v>251</v>
      </c>
      <c r="E291" s="156" t="s">
        <v>222</v>
      </c>
      <c r="F291" s="140">
        <f>F292</f>
        <v>200</v>
      </c>
      <c r="G291" s="140">
        <f t="shared" ref="G291:H293" si="51">G292</f>
        <v>200</v>
      </c>
      <c r="H291" s="140">
        <f t="shared" si="51"/>
        <v>200</v>
      </c>
    </row>
    <row r="292" spans="1:8" ht="33.6" customHeight="1" x14ac:dyDescent="0.2">
      <c r="A292" s="329" t="s">
        <v>780</v>
      </c>
      <c r="B292" s="142" t="s">
        <v>113</v>
      </c>
      <c r="C292" s="142" t="s">
        <v>778</v>
      </c>
      <c r="D292" s="142" t="s">
        <v>252</v>
      </c>
      <c r="E292" s="142" t="s">
        <v>222</v>
      </c>
      <c r="F292" s="431">
        <f>F293+F298</f>
        <v>200</v>
      </c>
      <c r="G292" s="431">
        <f>G293+G298</f>
        <v>200</v>
      </c>
      <c r="H292" s="431">
        <f>H293+H298</f>
        <v>200</v>
      </c>
    </row>
    <row r="293" spans="1:8" ht="18.75" customHeight="1" x14ac:dyDescent="0.2">
      <c r="A293" s="329" t="s">
        <v>690</v>
      </c>
      <c r="B293" s="142" t="s">
        <v>113</v>
      </c>
      <c r="C293" s="142" t="s">
        <v>778</v>
      </c>
      <c r="D293" s="142" t="s">
        <v>252</v>
      </c>
      <c r="E293" s="142" t="s">
        <v>691</v>
      </c>
      <c r="F293" s="431">
        <f>F294</f>
        <v>197</v>
      </c>
      <c r="G293" s="431">
        <f t="shared" si="51"/>
        <v>197</v>
      </c>
      <c r="H293" s="431">
        <f t="shared" si="51"/>
        <v>197</v>
      </c>
    </row>
    <row r="294" spans="1:8" ht="69" customHeight="1" x14ac:dyDescent="0.2">
      <c r="A294" s="329" t="s">
        <v>781</v>
      </c>
      <c r="B294" s="142" t="s">
        <v>113</v>
      </c>
      <c r="C294" s="142" t="s">
        <v>778</v>
      </c>
      <c r="D294" s="142" t="s">
        <v>252</v>
      </c>
      <c r="E294" s="142" t="s">
        <v>770</v>
      </c>
      <c r="F294" s="431">
        <v>197</v>
      </c>
      <c r="G294" s="431">
        <v>197</v>
      </c>
      <c r="H294" s="431">
        <v>197</v>
      </c>
    </row>
    <row r="295" spans="1:8" ht="110.25" hidden="1" customHeight="1" x14ac:dyDescent="0.2">
      <c r="A295" s="328"/>
      <c r="B295" s="142" t="s">
        <v>113</v>
      </c>
      <c r="C295" s="142" t="s">
        <v>778</v>
      </c>
      <c r="D295" s="142" t="s">
        <v>252</v>
      </c>
      <c r="E295" s="156"/>
      <c r="F295" s="140"/>
      <c r="G295" s="140"/>
      <c r="H295" s="140"/>
    </row>
    <row r="296" spans="1:8" ht="24" hidden="1" customHeight="1" x14ac:dyDescent="0.2">
      <c r="A296" s="329"/>
      <c r="B296" s="142" t="s">
        <v>113</v>
      </c>
      <c r="C296" s="142" t="s">
        <v>778</v>
      </c>
      <c r="D296" s="142" t="s">
        <v>252</v>
      </c>
      <c r="E296" s="142"/>
      <c r="F296" s="431"/>
      <c r="G296" s="431"/>
      <c r="H296" s="431"/>
    </row>
    <row r="297" spans="1:8" ht="25.5" hidden="1" customHeight="1" x14ac:dyDescent="0.2">
      <c r="A297" s="329"/>
      <c r="B297" s="142" t="s">
        <v>113</v>
      </c>
      <c r="C297" s="142" t="s">
        <v>778</v>
      </c>
      <c r="D297" s="142" t="s">
        <v>252</v>
      </c>
      <c r="E297" s="142"/>
      <c r="F297" s="431"/>
      <c r="G297" s="431"/>
      <c r="H297" s="431"/>
    </row>
    <row r="298" spans="1:8" ht="33.6" customHeight="1" x14ac:dyDescent="0.2">
      <c r="A298" s="329" t="s">
        <v>686</v>
      </c>
      <c r="B298" s="142" t="s">
        <v>113</v>
      </c>
      <c r="C298" s="142" t="s">
        <v>778</v>
      </c>
      <c r="D298" s="142" t="s">
        <v>252</v>
      </c>
      <c r="E298" s="142" t="s">
        <v>687</v>
      </c>
      <c r="F298" s="431">
        <f>F299</f>
        <v>3</v>
      </c>
      <c r="G298" s="431">
        <f>G299</f>
        <v>3</v>
      </c>
      <c r="H298" s="431">
        <f>H299</f>
        <v>3</v>
      </c>
    </row>
    <row r="299" spans="1:8" ht="55.5" customHeight="1" x14ac:dyDescent="0.2">
      <c r="A299" s="329" t="s">
        <v>688</v>
      </c>
      <c r="B299" s="142" t="s">
        <v>113</v>
      </c>
      <c r="C299" s="142" t="s">
        <v>778</v>
      </c>
      <c r="D299" s="142" t="s">
        <v>252</v>
      </c>
      <c r="E299" s="142" t="s">
        <v>689</v>
      </c>
      <c r="F299" s="431">
        <v>3</v>
      </c>
      <c r="G299" s="431">
        <v>3</v>
      </c>
      <c r="H299" s="431">
        <v>3</v>
      </c>
    </row>
    <row r="300" spans="1:8" ht="68.25" customHeight="1" x14ac:dyDescent="0.2">
      <c r="A300" s="328" t="s">
        <v>1027</v>
      </c>
      <c r="B300" s="156" t="s">
        <v>113</v>
      </c>
      <c r="C300" s="156" t="s">
        <v>778</v>
      </c>
      <c r="D300" s="156" t="s">
        <v>1031</v>
      </c>
      <c r="E300" s="156" t="s">
        <v>222</v>
      </c>
      <c r="F300" s="140">
        <f>F301+F308+F315</f>
        <v>65755.029899999994</v>
      </c>
      <c r="G300" s="140">
        <f t="shared" ref="G300:H300" si="52">G301+G308</f>
        <v>0</v>
      </c>
      <c r="H300" s="140">
        <f t="shared" si="52"/>
        <v>0</v>
      </c>
    </row>
    <row r="301" spans="1:8" s="139" customFormat="1" ht="71.25" customHeight="1" x14ac:dyDescent="0.2">
      <c r="A301" s="328" t="s">
        <v>1144</v>
      </c>
      <c r="B301" s="156" t="s">
        <v>113</v>
      </c>
      <c r="C301" s="156" t="s">
        <v>778</v>
      </c>
      <c r="D301" s="156" t="s">
        <v>1052</v>
      </c>
      <c r="E301" s="156" t="s">
        <v>222</v>
      </c>
      <c r="F301" s="140">
        <f>F302+F305</f>
        <v>5050.5050499999998</v>
      </c>
      <c r="G301" s="140">
        <f t="shared" ref="G301:H301" si="53">G302+G305</f>
        <v>0</v>
      </c>
      <c r="H301" s="140">
        <f t="shared" si="53"/>
        <v>0</v>
      </c>
    </row>
    <row r="302" spans="1:8" ht="90" customHeight="1" x14ac:dyDescent="0.2">
      <c r="A302" s="329" t="s">
        <v>1143</v>
      </c>
      <c r="B302" s="142" t="s">
        <v>113</v>
      </c>
      <c r="C302" s="142" t="s">
        <v>778</v>
      </c>
      <c r="D302" s="142" t="s">
        <v>1026</v>
      </c>
      <c r="E302" s="142" t="s">
        <v>222</v>
      </c>
      <c r="F302" s="431">
        <f>F303</f>
        <v>5000</v>
      </c>
      <c r="G302" s="431">
        <f t="shared" ref="G302:H302" si="54">G303</f>
        <v>0</v>
      </c>
      <c r="H302" s="431">
        <f t="shared" si="54"/>
        <v>0</v>
      </c>
    </row>
    <row r="303" spans="1:8" ht="36.75" customHeight="1" x14ac:dyDescent="0.2">
      <c r="A303" s="329" t="s">
        <v>686</v>
      </c>
      <c r="B303" s="142" t="s">
        <v>113</v>
      </c>
      <c r="C303" s="142" t="s">
        <v>778</v>
      </c>
      <c r="D303" s="142" t="s">
        <v>1026</v>
      </c>
      <c r="E303" s="142" t="s">
        <v>687</v>
      </c>
      <c r="F303" s="431">
        <f>F304</f>
        <v>5000</v>
      </c>
      <c r="G303" s="431">
        <f>'5'!E253</f>
        <v>0</v>
      </c>
      <c r="H303" s="431">
        <f>'5'!F253</f>
        <v>0</v>
      </c>
    </row>
    <row r="304" spans="1:8" ht="48.6" customHeight="1" x14ac:dyDescent="0.2">
      <c r="A304" s="329" t="s">
        <v>688</v>
      </c>
      <c r="B304" s="142" t="s">
        <v>113</v>
      </c>
      <c r="C304" s="142" t="s">
        <v>778</v>
      </c>
      <c r="D304" s="142" t="s">
        <v>1026</v>
      </c>
      <c r="E304" s="142" t="s">
        <v>689</v>
      </c>
      <c r="F304" s="431">
        <f>'5'!D253</f>
        <v>5000</v>
      </c>
      <c r="G304" s="431">
        <f>'5'!E253</f>
        <v>0</v>
      </c>
      <c r="H304" s="431">
        <f>'5'!F253</f>
        <v>0</v>
      </c>
    </row>
    <row r="305" spans="1:8" ht="114.75" customHeight="1" x14ac:dyDescent="0.2">
      <c r="A305" s="329" t="s">
        <v>1094</v>
      </c>
      <c r="B305" s="142" t="s">
        <v>113</v>
      </c>
      <c r="C305" s="142" t="s">
        <v>778</v>
      </c>
      <c r="D305" s="142" t="s">
        <v>1032</v>
      </c>
      <c r="E305" s="142" t="s">
        <v>222</v>
      </c>
      <c r="F305" s="431">
        <f>F306</f>
        <v>50.505049999999997</v>
      </c>
      <c r="G305" s="431">
        <f t="shared" ref="G305:H305" si="55">G306</f>
        <v>0</v>
      </c>
      <c r="H305" s="431">
        <f t="shared" si="55"/>
        <v>0</v>
      </c>
    </row>
    <row r="306" spans="1:8" ht="36" customHeight="1" x14ac:dyDescent="0.2">
      <c r="A306" s="329" t="s">
        <v>686</v>
      </c>
      <c r="B306" s="142" t="s">
        <v>113</v>
      </c>
      <c r="C306" s="142" t="s">
        <v>778</v>
      </c>
      <c r="D306" s="142" t="s">
        <v>1032</v>
      </c>
      <c r="E306" s="142" t="s">
        <v>687</v>
      </c>
      <c r="F306" s="431">
        <f>F307</f>
        <v>50.505049999999997</v>
      </c>
      <c r="G306" s="431">
        <f t="shared" ref="G306:H306" si="56">G307</f>
        <v>0</v>
      </c>
      <c r="H306" s="431">
        <f t="shared" si="56"/>
        <v>0</v>
      </c>
    </row>
    <row r="307" spans="1:8" ht="51" customHeight="1" x14ac:dyDescent="0.2">
      <c r="A307" s="329" t="s">
        <v>688</v>
      </c>
      <c r="B307" s="142" t="s">
        <v>113</v>
      </c>
      <c r="C307" s="142" t="s">
        <v>778</v>
      </c>
      <c r="D307" s="142" t="s">
        <v>1032</v>
      </c>
      <c r="E307" s="142" t="s">
        <v>689</v>
      </c>
      <c r="F307" s="431">
        <f>'5'!D254</f>
        <v>50.505049999999997</v>
      </c>
      <c r="G307" s="431">
        <f>'4'!H252</f>
        <v>0</v>
      </c>
      <c r="H307" s="431">
        <f>'4'!I252</f>
        <v>0</v>
      </c>
    </row>
    <row r="308" spans="1:8" s="139" customFormat="1" ht="67.5" customHeight="1" x14ac:dyDescent="0.2">
      <c r="A308" s="328" t="s">
        <v>1050</v>
      </c>
      <c r="B308" s="156" t="s">
        <v>113</v>
      </c>
      <c r="C308" s="156" t="s">
        <v>778</v>
      </c>
      <c r="D308" s="156" t="s">
        <v>1051</v>
      </c>
      <c r="E308" s="156" t="s">
        <v>222</v>
      </c>
      <c r="F308" s="140">
        <f>F309+F312</f>
        <v>60554.524850000002</v>
      </c>
      <c r="G308" s="140">
        <f t="shared" ref="G308:H308" si="57">G309+G312</f>
        <v>0</v>
      </c>
      <c r="H308" s="140">
        <f t="shared" si="57"/>
        <v>0</v>
      </c>
    </row>
    <row r="309" spans="1:8" ht="168.75" customHeight="1" x14ac:dyDescent="0.2">
      <c r="A309" s="328" t="s">
        <v>1097</v>
      </c>
      <c r="B309" s="142" t="s">
        <v>113</v>
      </c>
      <c r="C309" s="142" t="s">
        <v>778</v>
      </c>
      <c r="D309" s="142" t="s">
        <v>1049</v>
      </c>
      <c r="E309" s="142" t="s">
        <v>222</v>
      </c>
      <c r="F309" s="431">
        <f>F310</f>
        <v>59948.979599999999</v>
      </c>
      <c r="G309" s="431">
        <f t="shared" ref="G309:H310" si="58">G310</f>
        <v>0</v>
      </c>
      <c r="H309" s="431">
        <f t="shared" si="58"/>
        <v>0</v>
      </c>
    </row>
    <row r="310" spans="1:8" ht="36" customHeight="1" x14ac:dyDescent="0.2">
      <c r="A310" s="329" t="s">
        <v>686</v>
      </c>
      <c r="B310" s="142" t="s">
        <v>113</v>
      </c>
      <c r="C310" s="142" t="s">
        <v>778</v>
      </c>
      <c r="D310" s="142" t="s">
        <v>1049</v>
      </c>
      <c r="E310" s="142" t="s">
        <v>687</v>
      </c>
      <c r="F310" s="431">
        <f>F311</f>
        <v>59948.979599999999</v>
      </c>
      <c r="G310" s="431">
        <f t="shared" si="58"/>
        <v>0</v>
      </c>
      <c r="H310" s="431">
        <f t="shared" si="58"/>
        <v>0</v>
      </c>
    </row>
    <row r="311" spans="1:8" ht="48.6" customHeight="1" x14ac:dyDescent="0.2">
      <c r="A311" s="329" t="s">
        <v>688</v>
      </c>
      <c r="B311" s="142" t="s">
        <v>113</v>
      </c>
      <c r="C311" s="142" t="s">
        <v>778</v>
      </c>
      <c r="D311" s="142" t="s">
        <v>1049</v>
      </c>
      <c r="E311" s="142" t="s">
        <v>689</v>
      </c>
      <c r="F311" s="431">
        <f>'5'!D251</f>
        <v>59948.979599999999</v>
      </c>
      <c r="G311" s="431">
        <f>'5'!E251</f>
        <v>0</v>
      </c>
      <c r="H311" s="431">
        <f>'5'!F251</f>
        <v>0</v>
      </c>
    </row>
    <row r="312" spans="1:8" ht="162.75" customHeight="1" x14ac:dyDescent="0.2">
      <c r="A312" s="328" t="s">
        <v>1100</v>
      </c>
      <c r="B312" s="142" t="s">
        <v>113</v>
      </c>
      <c r="C312" s="142" t="s">
        <v>778</v>
      </c>
      <c r="D312" s="142" t="s">
        <v>1049</v>
      </c>
      <c r="E312" s="142" t="s">
        <v>222</v>
      </c>
      <c r="F312" s="431">
        <f>F313</f>
        <v>605.54525000000001</v>
      </c>
      <c r="G312" s="431">
        <f t="shared" ref="G312:H313" si="59">G313</f>
        <v>0</v>
      </c>
      <c r="H312" s="431">
        <f t="shared" si="59"/>
        <v>0</v>
      </c>
    </row>
    <row r="313" spans="1:8" ht="36.75" customHeight="1" x14ac:dyDescent="0.2">
      <c r="A313" s="329" t="s">
        <v>686</v>
      </c>
      <c r="B313" s="142" t="s">
        <v>113</v>
      </c>
      <c r="C313" s="142" t="s">
        <v>778</v>
      </c>
      <c r="D313" s="142" t="s">
        <v>1049</v>
      </c>
      <c r="E313" s="142" t="s">
        <v>687</v>
      </c>
      <c r="F313" s="431">
        <f>F314</f>
        <v>605.54525000000001</v>
      </c>
      <c r="G313" s="431">
        <f t="shared" si="59"/>
        <v>0</v>
      </c>
      <c r="H313" s="431">
        <f t="shared" si="59"/>
        <v>0</v>
      </c>
    </row>
    <row r="314" spans="1:8" ht="48.6" customHeight="1" x14ac:dyDescent="0.2">
      <c r="A314" s="329" t="s">
        <v>688</v>
      </c>
      <c r="B314" s="142" t="s">
        <v>113</v>
      </c>
      <c r="C314" s="142" t="s">
        <v>778</v>
      </c>
      <c r="D314" s="142" t="s">
        <v>1049</v>
      </c>
      <c r="E314" s="142" t="s">
        <v>689</v>
      </c>
      <c r="F314" s="431">
        <f>'5'!D252</f>
        <v>605.54525000000001</v>
      </c>
      <c r="G314" s="431">
        <f>'5'!E252</f>
        <v>0</v>
      </c>
      <c r="H314" s="431">
        <f>'5'!F252</f>
        <v>0</v>
      </c>
    </row>
    <row r="315" spans="1:8" s="139" customFormat="1" ht="68.25" customHeight="1" x14ac:dyDescent="0.2">
      <c r="A315" s="328" t="s">
        <v>1104</v>
      </c>
      <c r="B315" s="156" t="s">
        <v>113</v>
      </c>
      <c r="C315" s="156" t="s">
        <v>778</v>
      </c>
      <c r="D315" s="156" t="s">
        <v>1103</v>
      </c>
      <c r="E315" s="156" t="s">
        <v>222</v>
      </c>
      <c r="F315" s="140">
        <f>F316</f>
        <v>150</v>
      </c>
      <c r="G315" s="140">
        <f t="shared" ref="G315:H315" si="60">G316</f>
        <v>0</v>
      </c>
      <c r="H315" s="140">
        <f t="shared" si="60"/>
        <v>0</v>
      </c>
    </row>
    <row r="316" spans="1:8" ht="32.25" customHeight="1" x14ac:dyDescent="0.2">
      <c r="A316" s="329" t="s">
        <v>686</v>
      </c>
      <c r="B316" s="142" t="s">
        <v>113</v>
      </c>
      <c r="C316" s="142" t="s">
        <v>778</v>
      </c>
      <c r="D316" s="142" t="s">
        <v>1103</v>
      </c>
      <c r="E316" s="142" t="s">
        <v>687</v>
      </c>
      <c r="F316" s="431">
        <f>F317</f>
        <v>150</v>
      </c>
      <c r="G316" s="431">
        <f>G317</f>
        <v>0</v>
      </c>
      <c r="H316" s="431">
        <f>H317</f>
        <v>0</v>
      </c>
    </row>
    <row r="317" spans="1:8" ht="48.6" customHeight="1" x14ac:dyDescent="0.2">
      <c r="A317" s="329" t="s">
        <v>688</v>
      </c>
      <c r="B317" s="142" t="s">
        <v>113</v>
      </c>
      <c r="C317" s="142" t="s">
        <v>778</v>
      </c>
      <c r="D317" s="142" t="s">
        <v>1103</v>
      </c>
      <c r="E317" s="142" t="s">
        <v>689</v>
      </c>
      <c r="F317" s="431">
        <f>10+15+125</f>
        <v>150</v>
      </c>
      <c r="G317" s="431">
        <v>0</v>
      </c>
      <c r="H317" s="431">
        <v>0</v>
      </c>
    </row>
    <row r="318" spans="1:8" s="159" customFormat="1" ht="32.25" customHeight="1" x14ac:dyDescent="0.25">
      <c r="A318" s="332" t="s">
        <v>782</v>
      </c>
      <c r="B318" s="127" t="s">
        <v>695</v>
      </c>
      <c r="C318" s="127" t="s">
        <v>109</v>
      </c>
      <c r="D318" s="127" t="s">
        <v>676</v>
      </c>
      <c r="E318" s="127" t="s">
        <v>222</v>
      </c>
      <c r="F318" s="128">
        <f>F319+F366+F351</f>
        <v>2181.9298915151517</v>
      </c>
      <c r="G318" s="128">
        <f>G319+G366+G351</f>
        <v>1646.3073200000001</v>
      </c>
      <c r="H318" s="128">
        <f>H319+H366+H351</f>
        <v>1646.40362</v>
      </c>
    </row>
    <row r="319" spans="1:8" s="160" customFormat="1" ht="16.5" customHeight="1" x14ac:dyDescent="0.2">
      <c r="A319" s="321" t="s">
        <v>783</v>
      </c>
      <c r="B319" s="131" t="s">
        <v>695</v>
      </c>
      <c r="C319" s="131" t="s">
        <v>678</v>
      </c>
      <c r="D319" s="131" t="s">
        <v>676</v>
      </c>
      <c r="E319" s="131" t="s">
        <v>222</v>
      </c>
      <c r="F319" s="132">
        <f>F320+F330+F333+F343+F348+F327</f>
        <v>1739.6151515151516</v>
      </c>
      <c r="G319" s="132">
        <f>G320+G330+G333+G343+G348</f>
        <v>1203.9000000000001</v>
      </c>
      <c r="H319" s="132">
        <f>H320+H330+H333+H343+H348</f>
        <v>1203.9000000000001</v>
      </c>
    </row>
    <row r="320" spans="1:8" ht="17.25" customHeight="1" x14ac:dyDescent="0.2">
      <c r="A320" s="322" t="s">
        <v>784</v>
      </c>
      <c r="B320" s="136" t="s">
        <v>695</v>
      </c>
      <c r="C320" s="136" t="s">
        <v>678</v>
      </c>
      <c r="D320" s="136" t="s">
        <v>17</v>
      </c>
      <c r="E320" s="136" t="s">
        <v>222</v>
      </c>
      <c r="F320" s="137">
        <f>F321+F324</f>
        <v>1063.9000000000001</v>
      </c>
      <c r="G320" s="137">
        <f>G321+G324</f>
        <v>1063.9000000000001</v>
      </c>
      <c r="H320" s="137">
        <f>H321+H324</f>
        <v>1063.9000000000001</v>
      </c>
    </row>
    <row r="321" spans="1:8" ht="33.75" hidden="1" customHeight="1" x14ac:dyDescent="0.2">
      <c r="A321" s="322" t="s">
        <v>315</v>
      </c>
      <c r="B321" s="136" t="s">
        <v>695</v>
      </c>
      <c r="C321" s="136" t="s">
        <v>678</v>
      </c>
      <c r="D321" s="136" t="s">
        <v>17</v>
      </c>
      <c r="E321" s="136" t="s">
        <v>222</v>
      </c>
      <c r="F321" s="137">
        <f t="shared" ref="F321:H322" si="61">F322</f>
        <v>0</v>
      </c>
      <c r="G321" s="137">
        <f t="shared" si="61"/>
        <v>0</v>
      </c>
      <c r="H321" s="137">
        <f t="shared" si="61"/>
        <v>0</v>
      </c>
    </row>
    <row r="322" spans="1:8" ht="33.75" hidden="1" customHeight="1" x14ac:dyDescent="0.2">
      <c r="A322" s="322" t="s">
        <v>686</v>
      </c>
      <c r="B322" s="136" t="s">
        <v>695</v>
      </c>
      <c r="C322" s="136" t="s">
        <v>678</v>
      </c>
      <c r="D322" s="136" t="s">
        <v>17</v>
      </c>
      <c r="E322" s="136" t="s">
        <v>687</v>
      </c>
      <c r="F322" s="137">
        <f t="shared" si="61"/>
        <v>0</v>
      </c>
      <c r="G322" s="137">
        <f t="shared" si="61"/>
        <v>0</v>
      </c>
      <c r="H322" s="137">
        <f t="shared" si="61"/>
        <v>0</v>
      </c>
    </row>
    <row r="323" spans="1:8" ht="48.75" hidden="1" customHeight="1" x14ac:dyDescent="0.2">
      <c r="A323" s="322" t="s">
        <v>688</v>
      </c>
      <c r="B323" s="136" t="s">
        <v>695</v>
      </c>
      <c r="C323" s="136" t="s">
        <v>678</v>
      </c>
      <c r="D323" s="136" t="s">
        <v>17</v>
      </c>
      <c r="E323" s="136" t="s">
        <v>689</v>
      </c>
      <c r="F323" s="137">
        <v>0</v>
      </c>
      <c r="G323" s="137">
        <v>0</v>
      </c>
      <c r="H323" s="137">
        <v>0</v>
      </c>
    </row>
    <row r="324" spans="1:8" ht="33" customHeight="1" x14ac:dyDescent="0.2">
      <c r="A324" s="322" t="s">
        <v>257</v>
      </c>
      <c r="B324" s="136" t="s">
        <v>695</v>
      </c>
      <c r="C324" s="136" t="s">
        <v>678</v>
      </c>
      <c r="D324" s="136" t="s">
        <v>74</v>
      </c>
      <c r="E324" s="136" t="s">
        <v>222</v>
      </c>
      <c r="F324" s="137">
        <f t="shared" ref="F324:H325" si="62">F325</f>
        <v>1063.9000000000001</v>
      </c>
      <c r="G324" s="137">
        <f t="shared" si="62"/>
        <v>1063.9000000000001</v>
      </c>
      <c r="H324" s="137">
        <f t="shared" si="62"/>
        <v>1063.9000000000001</v>
      </c>
    </row>
    <row r="325" spans="1:8" ht="31.5" customHeight="1" x14ac:dyDescent="0.2">
      <c r="A325" s="322" t="s">
        <v>686</v>
      </c>
      <c r="B325" s="136" t="s">
        <v>695</v>
      </c>
      <c r="C325" s="136" t="s">
        <v>678</v>
      </c>
      <c r="D325" s="136" t="s">
        <v>74</v>
      </c>
      <c r="E325" s="136" t="s">
        <v>687</v>
      </c>
      <c r="F325" s="137">
        <f t="shared" si="62"/>
        <v>1063.9000000000001</v>
      </c>
      <c r="G325" s="137">
        <f t="shared" si="62"/>
        <v>1063.9000000000001</v>
      </c>
      <c r="H325" s="137">
        <f t="shared" si="62"/>
        <v>1063.9000000000001</v>
      </c>
    </row>
    <row r="326" spans="1:8" ht="50.25" customHeight="1" x14ac:dyDescent="0.2">
      <c r="A326" s="322" t="s">
        <v>688</v>
      </c>
      <c r="B326" s="136" t="s">
        <v>695</v>
      </c>
      <c r="C326" s="136" t="s">
        <v>678</v>
      </c>
      <c r="D326" s="136" t="s">
        <v>74</v>
      </c>
      <c r="E326" s="136" t="s">
        <v>689</v>
      </c>
      <c r="F326" s="137">
        <f>'5'!D282</f>
        <v>1063.9000000000001</v>
      </c>
      <c r="G326" s="137">
        <f>'5'!E282</f>
        <v>1063.9000000000001</v>
      </c>
      <c r="H326" s="137">
        <f>'5'!F282</f>
        <v>1063.9000000000001</v>
      </c>
    </row>
    <row r="327" spans="1:8" s="139" customFormat="1" ht="20.25" hidden="1" customHeight="1" x14ac:dyDescent="0.2">
      <c r="A327" s="328" t="s">
        <v>213</v>
      </c>
      <c r="B327" s="142" t="s">
        <v>695</v>
      </c>
      <c r="C327" s="142" t="s">
        <v>678</v>
      </c>
      <c r="D327" s="142" t="s">
        <v>19</v>
      </c>
      <c r="E327" s="142" t="s">
        <v>222</v>
      </c>
      <c r="F327" s="140">
        <f t="shared" ref="F327:H328" si="63">F328</f>
        <v>0</v>
      </c>
      <c r="G327" s="138">
        <f t="shared" si="63"/>
        <v>0</v>
      </c>
      <c r="H327" s="138">
        <f t="shared" si="63"/>
        <v>0</v>
      </c>
    </row>
    <row r="328" spans="1:8" ht="48" hidden="1" customHeight="1" x14ac:dyDescent="0.2">
      <c r="A328" s="322" t="s">
        <v>686</v>
      </c>
      <c r="B328" s="136" t="s">
        <v>695</v>
      </c>
      <c r="C328" s="136" t="s">
        <v>678</v>
      </c>
      <c r="D328" s="136" t="s">
        <v>19</v>
      </c>
      <c r="E328" s="136" t="s">
        <v>687</v>
      </c>
      <c r="F328" s="137">
        <f t="shared" si="63"/>
        <v>0</v>
      </c>
      <c r="G328" s="137">
        <f t="shared" si="63"/>
        <v>0</v>
      </c>
      <c r="H328" s="137">
        <f t="shared" si="63"/>
        <v>0</v>
      </c>
    </row>
    <row r="329" spans="1:8" ht="48" hidden="1" customHeight="1" x14ac:dyDescent="0.2">
      <c r="A329" s="322" t="s">
        <v>688</v>
      </c>
      <c r="B329" s="136" t="s">
        <v>695</v>
      </c>
      <c r="C329" s="136" t="s">
        <v>678</v>
      </c>
      <c r="D329" s="136" t="s">
        <v>19</v>
      </c>
      <c r="E329" s="136" t="s">
        <v>689</v>
      </c>
      <c r="F329" s="431">
        <f>266-266</f>
        <v>0</v>
      </c>
      <c r="G329" s="137">
        <v>0</v>
      </c>
      <c r="H329" s="137">
        <v>0</v>
      </c>
    </row>
    <row r="330" spans="1:8" ht="48" hidden="1" customHeight="1" x14ac:dyDescent="0.2">
      <c r="A330" s="323" t="s">
        <v>401</v>
      </c>
      <c r="B330" s="10" t="s">
        <v>695</v>
      </c>
      <c r="C330" s="10" t="s">
        <v>678</v>
      </c>
      <c r="D330" s="10" t="s">
        <v>402</v>
      </c>
      <c r="E330" s="10" t="s">
        <v>222</v>
      </c>
      <c r="F330" s="138">
        <f t="shared" ref="F330:H331" si="64">F331</f>
        <v>0</v>
      </c>
      <c r="G330" s="138">
        <f t="shared" si="64"/>
        <v>0</v>
      </c>
      <c r="H330" s="138">
        <f t="shared" si="64"/>
        <v>0</v>
      </c>
    </row>
    <row r="331" spans="1:8" ht="36" hidden="1" customHeight="1" x14ac:dyDescent="0.2">
      <c r="A331" s="322" t="s">
        <v>686</v>
      </c>
      <c r="B331" s="136" t="s">
        <v>695</v>
      </c>
      <c r="C331" s="136" t="s">
        <v>678</v>
      </c>
      <c r="D331" s="136" t="s">
        <v>402</v>
      </c>
      <c r="E331" s="136" t="s">
        <v>687</v>
      </c>
      <c r="F331" s="137">
        <f t="shared" si="64"/>
        <v>0</v>
      </c>
      <c r="G331" s="137">
        <f t="shared" si="64"/>
        <v>0</v>
      </c>
      <c r="H331" s="137">
        <f t="shared" si="64"/>
        <v>0</v>
      </c>
    </row>
    <row r="332" spans="1:8" ht="48" hidden="1" customHeight="1" x14ac:dyDescent="0.2">
      <c r="A332" s="322" t="s">
        <v>688</v>
      </c>
      <c r="B332" s="136" t="s">
        <v>695</v>
      </c>
      <c r="C332" s="136" t="s">
        <v>678</v>
      </c>
      <c r="D332" s="136" t="s">
        <v>402</v>
      </c>
      <c r="E332" s="136" t="s">
        <v>689</v>
      </c>
      <c r="F332" s="137"/>
      <c r="G332" s="137"/>
      <c r="H332" s="137"/>
    </row>
    <row r="333" spans="1:8" ht="81.75" customHeight="1" x14ac:dyDescent="0.2">
      <c r="A333" s="323" t="s">
        <v>474</v>
      </c>
      <c r="B333" s="10" t="s">
        <v>695</v>
      </c>
      <c r="C333" s="10" t="s">
        <v>678</v>
      </c>
      <c r="D333" s="10" t="s">
        <v>316</v>
      </c>
      <c r="E333" s="10" t="s">
        <v>222</v>
      </c>
      <c r="F333" s="138">
        <f t="shared" ref="F333:H334" si="65">F334</f>
        <v>545.71515151515155</v>
      </c>
      <c r="G333" s="138">
        <f t="shared" si="65"/>
        <v>0</v>
      </c>
      <c r="H333" s="138">
        <f t="shared" si="65"/>
        <v>0</v>
      </c>
    </row>
    <row r="334" spans="1:8" ht="63" customHeight="1" x14ac:dyDescent="0.2">
      <c r="A334" s="322" t="s">
        <v>786</v>
      </c>
      <c r="B334" s="136" t="s">
        <v>695</v>
      </c>
      <c r="C334" s="136" t="s">
        <v>678</v>
      </c>
      <c r="D334" s="136" t="s">
        <v>316</v>
      </c>
      <c r="E334" s="136" t="s">
        <v>222</v>
      </c>
      <c r="F334" s="137">
        <f t="shared" si="65"/>
        <v>545.71515151515155</v>
      </c>
      <c r="G334" s="137">
        <f t="shared" si="65"/>
        <v>0</v>
      </c>
      <c r="H334" s="137">
        <f t="shared" si="65"/>
        <v>0</v>
      </c>
    </row>
    <row r="335" spans="1:8" ht="24" customHeight="1" x14ac:dyDescent="0.2">
      <c r="A335" s="322" t="s">
        <v>690</v>
      </c>
      <c r="B335" s="136" t="s">
        <v>695</v>
      </c>
      <c r="C335" s="136" t="s">
        <v>678</v>
      </c>
      <c r="D335" s="136" t="s">
        <v>316</v>
      </c>
      <c r="E335" s="136" t="s">
        <v>691</v>
      </c>
      <c r="F335" s="137">
        <f>F337+F336</f>
        <v>545.71515151515155</v>
      </c>
      <c r="G335" s="137">
        <f>G337+G336</f>
        <v>0</v>
      </c>
      <c r="H335" s="137">
        <f>H337+H336</f>
        <v>0</v>
      </c>
    </row>
    <row r="336" spans="1:8" ht="69" customHeight="1" x14ac:dyDescent="0.2">
      <c r="A336" s="322" t="s">
        <v>787</v>
      </c>
      <c r="B336" s="136" t="s">
        <v>695</v>
      </c>
      <c r="C336" s="136" t="s">
        <v>678</v>
      </c>
      <c r="D336" s="136" t="s">
        <v>317</v>
      </c>
      <c r="E336" s="136" t="s">
        <v>770</v>
      </c>
      <c r="F336" s="431">
        <f>'5'!D227</f>
        <v>540.25800000000004</v>
      </c>
      <c r="G336" s="137">
        <f>'5'!E230</f>
        <v>0</v>
      </c>
      <c r="H336" s="137">
        <f>'5'!F230</f>
        <v>0</v>
      </c>
    </row>
    <row r="337" spans="1:8" ht="69.75" customHeight="1" x14ac:dyDescent="0.2">
      <c r="A337" s="322" t="s">
        <v>788</v>
      </c>
      <c r="B337" s="136" t="s">
        <v>695</v>
      </c>
      <c r="C337" s="136" t="s">
        <v>678</v>
      </c>
      <c r="D337" s="142" t="s">
        <v>564</v>
      </c>
      <c r="E337" s="136" t="s">
        <v>770</v>
      </c>
      <c r="F337" s="137">
        <f>'5'!D228</f>
        <v>5.4571515151515158</v>
      </c>
      <c r="G337" s="137">
        <v>0</v>
      </c>
      <c r="H337" s="137">
        <v>0</v>
      </c>
    </row>
    <row r="338" spans="1:8" ht="84.75" customHeight="1" x14ac:dyDescent="0.2">
      <c r="A338" s="323" t="s">
        <v>1155</v>
      </c>
      <c r="B338" s="10" t="s">
        <v>695</v>
      </c>
      <c r="C338" s="10" t="s">
        <v>678</v>
      </c>
      <c r="D338" s="10" t="s">
        <v>316</v>
      </c>
      <c r="E338" s="10" t="s">
        <v>222</v>
      </c>
      <c r="F338" s="138">
        <f>F339</f>
        <v>0</v>
      </c>
      <c r="G338" s="138">
        <f t="shared" ref="G338:H338" si="66">G339</f>
        <v>60.606059999999999</v>
      </c>
      <c r="H338" s="138">
        <f t="shared" si="66"/>
        <v>60.606059999999999</v>
      </c>
    </row>
    <row r="339" spans="1:8" ht="69.75" customHeight="1" x14ac:dyDescent="0.2">
      <c r="A339" s="322" t="s">
        <v>786</v>
      </c>
      <c r="B339" s="136" t="s">
        <v>695</v>
      </c>
      <c r="C339" s="136" t="s">
        <v>678</v>
      </c>
      <c r="D339" s="136" t="s">
        <v>316</v>
      </c>
      <c r="E339" s="136" t="s">
        <v>222</v>
      </c>
      <c r="F339" s="137">
        <f>F340</f>
        <v>0</v>
      </c>
      <c r="G339" s="137">
        <f>G340</f>
        <v>60.606059999999999</v>
      </c>
      <c r="H339" s="137">
        <f t="shared" ref="H339" si="67">H340</f>
        <v>60.606059999999999</v>
      </c>
    </row>
    <row r="340" spans="1:8" ht="27.75" customHeight="1" x14ac:dyDescent="0.2">
      <c r="A340" s="322" t="s">
        <v>690</v>
      </c>
      <c r="B340" s="136" t="s">
        <v>695</v>
      </c>
      <c r="C340" s="136" t="s">
        <v>678</v>
      </c>
      <c r="D340" s="136" t="s">
        <v>316</v>
      </c>
      <c r="E340" s="136" t="s">
        <v>691</v>
      </c>
      <c r="F340" s="137">
        <f>F341+F342</f>
        <v>0</v>
      </c>
      <c r="G340" s="137">
        <f t="shared" ref="G340:H340" si="68">G341+G342</f>
        <v>60.606059999999999</v>
      </c>
      <c r="H340" s="137">
        <f t="shared" si="68"/>
        <v>60.606059999999999</v>
      </c>
    </row>
    <row r="341" spans="1:8" ht="69.75" customHeight="1" x14ac:dyDescent="0.2">
      <c r="A341" s="322" t="s">
        <v>787</v>
      </c>
      <c r="B341" s="136" t="s">
        <v>695</v>
      </c>
      <c r="C341" s="136" t="s">
        <v>678</v>
      </c>
      <c r="D341" s="136" t="s">
        <v>317</v>
      </c>
      <c r="E341" s="136" t="s">
        <v>770</v>
      </c>
      <c r="F341" s="431">
        <v>0</v>
      </c>
      <c r="G341" s="137">
        <v>0</v>
      </c>
      <c r="H341" s="137">
        <v>0</v>
      </c>
    </row>
    <row r="342" spans="1:8" ht="69.75" customHeight="1" x14ac:dyDescent="0.2">
      <c r="A342" s="322" t="s">
        <v>788</v>
      </c>
      <c r="B342" s="136" t="s">
        <v>695</v>
      </c>
      <c r="C342" s="136" t="s">
        <v>678</v>
      </c>
      <c r="D342" s="142" t="s">
        <v>564</v>
      </c>
      <c r="E342" s="136" t="s">
        <v>770</v>
      </c>
      <c r="F342" s="137">
        <v>0</v>
      </c>
      <c r="G342" s="137">
        <v>60.606059999999999</v>
      </c>
      <c r="H342" s="137">
        <v>60.606059999999999</v>
      </c>
    </row>
    <row r="343" spans="1:8" ht="33" customHeight="1" x14ac:dyDescent="0.2">
      <c r="A343" s="323" t="s">
        <v>679</v>
      </c>
      <c r="B343" s="10" t="s">
        <v>695</v>
      </c>
      <c r="C343" s="10" t="s">
        <v>678</v>
      </c>
      <c r="D343" s="10" t="s">
        <v>5</v>
      </c>
      <c r="E343" s="10" t="s">
        <v>222</v>
      </c>
      <c r="F343" s="138">
        <f t="shared" ref="F343:H346" si="69">F344</f>
        <v>120</v>
      </c>
      <c r="G343" s="138">
        <f t="shared" si="69"/>
        <v>120</v>
      </c>
      <c r="H343" s="138">
        <f t="shared" si="69"/>
        <v>120</v>
      </c>
    </row>
    <row r="344" spans="1:8" ht="54" customHeight="1" x14ac:dyDescent="0.2">
      <c r="A344" s="322" t="s">
        <v>110</v>
      </c>
      <c r="B344" s="136" t="s">
        <v>695</v>
      </c>
      <c r="C344" s="136" t="s">
        <v>678</v>
      </c>
      <c r="D344" s="136" t="s">
        <v>6</v>
      </c>
      <c r="E344" s="136" t="s">
        <v>222</v>
      </c>
      <c r="F344" s="137">
        <f t="shared" si="69"/>
        <v>120</v>
      </c>
      <c r="G344" s="137">
        <f t="shared" si="69"/>
        <v>120</v>
      </c>
      <c r="H344" s="137">
        <f t="shared" si="69"/>
        <v>120</v>
      </c>
    </row>
    <row r="345" spans="1:8" ht="123.75" customHeight="1" x14ac:dyDescent="0.2">
      <c r="A345" s="330" t="s">
        <v>318</v>
      </c>
      <c r="B345" s="144" t="s">
        <v>695</v>
      </c>
      <c r="C345" s="144" t="s">
        <v>678</v>
      </c>
      <c r="D345" s="144" t="s">
        <v>319</v>
      </c>
      <c r="E345" s="144" t="s">
        <v>222</v>
      </c>
      <c r="F345" s="145">
        <f t="shared" si="69"/>
        <v>120</v>
      </c>
      <c r="G345" s="145">
        <f t="shared" si="69"/>
        <v>120</v>
      </c>
      <c r="H345" s="145">
        <f t="shared" si="69"/>
        <v>120</v>
      </c>
    </row>
    <row r="346" spans="1:8" ht="36" customHeight="1" x14ac:dyDescent="0.2">
      <c r="A346" s="322" t="s">
        <v>686</v>
      </c>
      <c r="B346" s="136" t="s">
        <v>695</v>
      </c>
      <c r="C346" s="136" t="s">
        <v>678</v>
      </c>
      <c r="D346" s="136" t="s">
        <v>319</v>
      </c>
      <c r="E346" s="136" t="s">
        <v>687</v>
      </c>
      <c r="F346" s="137">
        <f t="shared" si="69"/>
        <v>120</v>
      </c>
      <c r="G346" s="137">
        <f t="shared" si="69"/>
        <v>120</v>
      </c>
      <c r="H346" s="137">
        <f t="shared" si="69"/>
        <v>120</v>
      </c>
    </row>
    <row r="347" spans="1:8" ht="52.5" customHeight="1" x14ac:dyDescent="0.2">
      <c r="A347" s="322" t="s">
        <v>688</v>
      </c>
      <c r="B347" s="136" t="s">
        <v>695</v>
      </c>
      <c r="C347" s="136" t="s">
        <v>678</v>
      </c>
      <c r="D347" s="136" t="s">
        <v>319</v>
      </c>
      <c r="E347" s="136" t="s">
        <v>689</v>
      </c>
      <c r="F347" s="137">
        <f>'5'!D298</f>
        <v>120</v>
      </c>
      <c r="G347" s="137">
        <f>'5'!E298</f>
        <v>120</v>
      </c>
      <c r="H347" s="137">
        <f>'5'!F298</f>
        <v>120</v>
      </c>
    </row>
    <row r="348" spans="1:8" s="139" customFormat="1" ht="96.75" customHeight="1" x14ac:dyDescent="0.2">
      <c r="A348" s="323" t="s">
        <v>789</v>
      </c>
      <c r="B348" s="10" t="s">
        <v>695</v>
      </c>
      <c r="C348" s="10" t="s">
        <v>678</v>
      </c>
      <c r="D348" s="10" t="s">
        <v>284</v>
      </c>
      <c r="E348" s="10" t="s">
        <v>222</v>
      </c>
      <c r="F348" s="138">
        <f t="shared" ref="F348:H349" si="70">F349</f>
        <v>10</v>
      </c>
      <c r="G348" s="138">
        <f t="shared" si="70"/>
        <v>20</v>
      </c>
      <c r="H348" s="138">
        <f t="shared" si="70"/>
        <v>20</v>
      </c>
    </row>
    <row r="349" spans="1:8" ht="36.75" customHeight="1" x14ac:dyDescent="0.2">
      <c r="A349" s="322" t="s">
        <v>686</v>
      </c>
      <c r="B349" s="136" t="s">
        <v>695</v>
      </c>
      <c r="C349" s="136" t="s">
        <v>678</v>
      </c>
      <c r="D349" s="136" t="s">
        <v>365</v>
      </c>
      <c r="E349" s="136" t="s">
        <v>687</v>
      </c>
      <c r="F349" s="137">
        <f t="shared" si="70"/>
        <v>10</v>
      </c>
      <c r="G349" s="137">
        <f t="shared" si="70"/>
        <v>20</v>
      </c>
      <c r="H349" s="137">
        <f t="shared" si="70"/>
        <v>20</v>
      </c>
    </row>
    <row r="350" spans="1:8" ht="52.5" customHeight="1" x14ac:dyDescent="0.2">
      <c r="A350" s="322" t="s">
        <v>688</v>
      </c>
      <c r="B350" s="136" t="s">
        <v>695</v>
      </c>
      <c r="C350" s="136" t="s">
        <v>678</v>
      </c>
      <c r="D350" s="136" t="s">
        <v>365</v>
      </c>
      <c r="E350" s="136" t="s">
        <v>689</v>
      </c>
      <c r="F350" s="137">
        <f>'5'!D211</f>
        <v>10</v>
      </c>
      <c r="G350" s="137">
        <f>'5'!E211</f>
        <v>20</v>
      </c>
      <c r="H350" s="137">
        <f>'5'!F211</f>
        <v>20</v>
      </c>
    </row>
    <row r="351" spans="1:8" s="139" customFormat="1" ht="21" customHeight="1" x14ac:dyDescent="0.2">
      <c r="A351" s="321" t="s">
        <v>790</v>
      </c>
      <c r="B351" s="131" t="s">
        <v>695</v>
      </c>
      <c r="C351" s="131" t="s">
        <v>111</v>
      </c>
      <c r="D351" s="131" t="s">
        <v>676</v>
      </c>
      <c r="E351" s="131" t="s">
        <v>222</v>
      </c>
      <c r="F351" s="132">
        <f>F352+F355+F360+F363</f>
        <v>440</v>
      </c>
      <c r="G351" s="132">
        <f t="shared" ref="G351:H351" si="71">G352+G355+G360+G363</f>
        <v>440</v>
      </c>
      <c r="H351" s="132">
        <f t="shared" si="71"/>
        <v>440</v>
      </c>
    </row>
    <row r="352" spans="1:8" ht="17.25" customHeight="1" x14ac:dyDescent="0.2">
      <c r="A352" s="323" t="s">
        <v>212</v>
      </c>
      <c r="B352" s="10" t="s">
        <v>695</v>
      </c>
      <c r="C352" s="10" t="s">
        <v>111</v>
      </c>
      <c r="D352" s="10" t="s">
        <v>18</v>
      </c>
      <c r="E352" s="10" t="s">
        <v>222</v>
      </c>
      <c r="F352" s="138">
        <f t="shared" ref="F352:H353" si="72">F353</f>
        <v>90</v>
      </c>
      <c r="G352" s="138">
        <f t="shared" si="72"/>
        <v>90</v>
      </c>
      <c r="H352" s="138">
        <f t="shared" si="72"/>
        <v>90</v>
      </c>
    </row>
    <row r="353" spans="1:8" ht="34.5" customHeight="1" x14ac:dyDescent="0.2">
      <c r="A353" s="322" t="s">
        <v>686</v>
      </c>
      <c r="B353" s="136" t="s">
        <v>695</v>
      </c>
      <c r="C353" s="136" t="s">
        <v>111</v>
      </c>
      <c r="D353" s="136" t="s">
        <v>18</v>
      </c>
      <c r="E353" s="136" t="s">
        <v>687</v>
      </c>
      <c r="F353" s="137">
        <f t="shared" si="72"/>
        <v>90</v>
      </c>
      <c r="G353" s="137">
        <f t="shared" si="72"/>
        <v>90</v>
      </c>
      <c r="H353" s="137">
        <f t="shared" si="72"/>
        <v>90</v>
      </c>
    </row>
    <row r="354" spans="1:8" ht="49.5" customHeight="1" x14ac:dyDescent="0.2">
      <c r="A354" s="322" t="s">
        <v>688</v>
      </c>
      <c r="B354" s="136" t="s">
        <v>695</v>
      </c>
      <c r="C354" s="136" t="s">
        <v>111</v>
      </c>
      <c r="D354" s="136" t="s">
        <v>18</v>
      </c>
      <c r="E354" s="136" t="s">
        <v>689</v>
      </c>
      <c r="F354" s="431">
        <f>'5'!D276</f>
        <v>90</v>
      </c>
      <c r="G354" s="431">
        <f>'5'!E276</f>
        <v>90</v>
      </c>
      <c r="H354" s="431">
        <f>'5'!F276</f>
        <v>90</v>
      </c>
    </row>
    <row r="355" spans="1:8" ht="17.25" customHeight="1" x14ac:dyDescent="0.2">
      <c r="A355" s="322" t="s">
        <v>213</v>
      </c>
      <c r="B355" s="136" t="s">
        <v>695</v>
      </c>
      <c r="C355" s="136" t="s">
        <v>111</v>
      </c>
      <c r="D355" s="136" t="s">
        <v>19</v>
      </c>
      <c r="E355" s="136" t="s">
        <v>222</v>
      </c>
      <c r="F355" s="137">
        <f>F356+F358</f>
        <v>350</v>
      </c>
      <c r="G355" s="137">
        <f>G356+G358</f>
        <v>350</v>
      </c>
      <c r="H355" s="137">
        <f>H356+H358</f>
        <v>350</v>
      </c>
    </row>
    <row r="356" spans="1:8" ht="37.5" customHeight="1" x14ac:dyDescent="0.2">
      <c r="A356" s="322" t="s">
        <v>686</v>
      </c>
      <c r="B356" s="136" t="s">
        <v>695</v>
      </c>
      <c r="C356" s="136" t="s">
        <v>111</v>
      </c>
      <c r="D356" s="136" t="s">
        <v>19</v>
      </c>
      <c r="E356" s="136" t="s">
        <v>687</v>
      </c>
      <c r="F356" s="137">
        <f>F357</f>
        <v>350</v>
      </c>
      <c r="G356" s="137">
        <f>G357</f>
        <v>350</v>
      </c>
      <c r="H356" s="137">
        <f>H357</f>
        <v>350</v>
      </c>
    </row>
    <row r="357" spans="1:8" ht="48" customHeight="1" x14ac:dyDescent="0.2">
      <c r="A357" s="322" t="s">
        <v>688</v>
      </c>
      <c r="B357" s="136" t="s">
        <v>695</v>
      </c>
      <c r="C357" s="136" t="s">
        <v>111</v>
      </c>
      <c r="D357" s="136" t="s">
        <v>19</v>
      </c>
      <c r="E357" s="136" t="s">
        <v>689</v>
      </c>
      <c r="F357" s="18">
        <f>'5'!D279</f>
        <v>350</v>
      </c>
      <c r="G357" s="18">
        <f>'5'!E279</f>
        <v>350</v>
      </c>
      <c r="H357" s="18">
        <f>'5'!F279</f>
        <v>350</v>
      </c>
    </row>
    <row r="358" spans="1:8" ht="48" hidden="1" customHeight="1" x14ac:dyDescent="0.2">
      <c r="A358" s="322" t="s">
        <v>739</v>
      </c>
      <c r="B358" s="136" t="s">
        <v>695</v>
      </c>
      <c r="C358" s="136" t="s">
        <v>111</v>
      </c>
      <c r="D358" s="136" t="s">
        <v>19</v>
      </c>
      <c r="E358" s="136" t="s">
        <v>740</v>
      </c>
      <c r="F358" s="137">
        <f>F359</f>
        <v>0</v>
      </c>
      <c r="G358" s="137">
        <f>G359</f>
        <v>0</v>
      </c>
      <c r="H358" s="137">
        <f>H359</f>
        <v>0</v>
      </c>
    </row>
    <row r="359" spans="1:8" ht="16.899999999999999" hidden="1" customHeight="1" x14ac:dyDescent="0.2">
      <c r="A359" s="322" t="s">
        <v>741</v>
      </c>
      <c r="B359" s="136" t="s">
        <v>695</v>
      </c>
      <c r="C359" s="136" t="s">
        <v>111</v>
      </c>
      <c r="D359" s="136" t="s">
        <v>19</v>
      </c>
      <c r="E359" s="136" t="s">
        <v>742</v>
      </c>
      <c r="F359" s="137"/>
      <c r="G359" s="137"/>
      <c r="H359" s="137"/>
    </row>
    <row r="360" spans="1:8" ht="112.5" hidden="1" customHeight="1" x14ac:dyDescent="0.2">
      <c r="A360" s="328" t="s">
        <v>645</v>
      </c>
      <c r="B360" s="156" t="s">
        <v>695</v>
      </c>
      <c r="C360" s="156" t="s">
        <v>111</v>
      </c>
      <c r="D360" s="156" t="s">
        <v>668</v>
      </c>
      <c r="E360" s="156" t="s">
        <v>222</v>
      </c>
      <c r="F360" s="140">
        <f>F361</f>
        <v>0</v>
      </c>
      <c r="G360" s="140">
        <f t="shared" ref="G360:H361" si="73">G361</f>
        <v>0</v>
      </c>
      <c r="H360" s="140">
        <f t="shared" si="73"/>
        <v>0</v>
      </c>
    </row>
    <row r="361" spans="1:8" ht="35.25" hidden="1" customHeight="1" x14ac:dyDescent="0.2">
      <c r="A361" s="322" t="s">
        <v>686</v>
      </c>
      <c r="B361" s="136" t="s">
        <v>695</v>
      </c>
      <c r="C361" s="136" t="s">
        <v>111</v>
      </c>
      <c r="D361" s="136" t="s">
        <v>668</v>
      </c>
      <c r="E361" s="136" t="s">
        <v>687</v>
      </c>
      <c r="F361" s="431">
        <f>F362</f>
        <v>0</v>
      </c>
      <c r="G361" s="137">
        <f t="shared" si="73"/>
        <v>0</v>
      </c>
      <c r="H361" s="137">
        <f t="shared" si="73"/>
        <v>0</v>
      </c>
    </row>
    <row r="362" spans="1:8" ht="49.5" hidden="1" customHeight="1" x14ac:dyDescent="0.2">
      <c r="A362" s="322" t="s">
        <v>688</v>
      </c>
      <c r="B362" s="136" t="s">
        <v>695</v>
      </c>
      <c r="C362" s="136" t="s">
        <v>111</v>
      </c>
      <c r="D362" s="136" t="s">
        <v>668</v>
      </c>
      <c r="E362" s="136" t="s">
        <v>689</v>
      </c>
      <c r="F362" s="431">
        <f>'5'!D277</f>
        <v>0</v>
      </c>
      <c r="G362" s="137">
        <f>'5'!E277</f>
        <v>0</v>
      </c>
      <c r="H362" s="137">
        <f>'5'!F277</f>
        <v>0</v>
      </c>
    </row>
    <row r="363" spans="1:8" ht="116.25" hidden="1" customHeight="1" x14ac:dyDescent="0.2">
      <c r="A363" s="328" t="s">
        <v>1016</v>
      </c>
      <c r="B363" s="10" t="s">
        <v>695</v>
      </c>
      <c r="C363" s="10" t="s">
        <v>111</v>
      </c>
      <c r="D363" s="165" t="s">
        <v>669</v>
      </c>
      <c r="E363" s="156" t="s">
        <v>222</v>
      </c>
      <c r="F363" s="140">
        <f>F364</f>
        <v>0</v>
      </c>
      <c r="G363" s="138">
        <f t="shared" ref="G363:H364" si="74">G364</f>
        <v>0</v>
      </c>
      <c r="H363" s="138">
        <f t="shared" si="74"/>
        <v>0</v>
      </c>
    </row>
    <row r="364" spans="1:8" ht="35.25" hidden="1" customHeight="1" x14ac:dyDescent="0.2">
      <c r="A364" s="322" t="s">
        <v>686</v>
      </c>
      <c r="B364" s="136" t="s">
        <v>695</v>
      </c>
      <c r="C364" s="136" t="s">
        <v>111</v>
      </c>
      <c r="D364" s="150" t="s">
        <v>669</v>
      </c>
      <c r="E364" s="136" t="s">
        <v>687</v>
      </c>
      <c r="F364" s="431">
        <f>F365</f>
        <v>0</v>
      </c>
      <c r="G364" s="137">
        <f t="shared" si="74"/>
        <v>0</v>
      </c>
      <c r="H364" s="137">
        <f t="shared" si="74"/>
        <v>0</v>
      </c>
    </row>
    <row r="365" spans="1:8" ht="51.75" hidden="1" customHeight="1" x14ac:dyDescent="0.2">
      <c r="A365" s="322" t="s">
        <v>688</v>
      </c>
      <c r="B365" s="136" t="s">
        <v>695</v>
      </c>
      <c r="C365" s="136" t="s">
        <v>111</v>
      </c>
      <c r="D365" s="150" t="s">
        <v>669</v>
      </c>
      <c r="E365" s="136" t="s">
        <v>689</v>
      </c>
      <c r="F365" s="431">
        <f>'5'!D278</f>
        <v>0</v>
      </c>
      <c r="G365" s="137">
        <f>'5'!E278</f>
        <v>0</v>
      </c>
      <c r="H365" s="137">
        <f>'5'!F278</f>
        <v>0</v>
      </c>
    </row>
    <row r="366" spans="1:8" ht="34.5" customHeight="1" x14ac:dyDescent="0.2">
      <c r="A366" s="321" t="s">
        <v>791</v>
      </c>
      <c r="B366" s="131" t="s">
        <v>695</v>
      </c>
      <c r="C366" s="131" t="s">
        <v>695</v>
      </c>
      <c r="D366" s="131" t="s">
        <v>676</v>
      </c>
      <c r="E366" s="131" t="s">
        <v>222</v>
      </c>
      <c r="F366" s="132">
        <f>F367</f>
        <v>2.31474</v>
      </c>
      <c r="G366" s="132">
        <f>G367</f>
        <v>2.4073199999999999</v>
      </c>
      <c r="H366" s="132">
        <f>H367</f>
        <v>2.5036200000000002</v>
      </c>
    </row>
    <row r="367" spans="1:8" ht="33.75" customHeight="1" x14ac:dyDescent="0.2">
      <c r="A367" s="322" t="s">
        <v>679</v>
      </c>
      <c r="B367" s="136" t="s">
        <v>695</v>
      </c>
      <c r="C367" s="136" t="s">
        <v>695</v>
      </c>
      <c r="D367" s="136" t="s">
        <v>6</v>
      </c>
      <c r="E367" s="136" t="s">
        <v>222</v>
      </c>
      <c r="F367" s="137">
        <f>F374</f>
        <v>2.31474</v>
      </c>
      <c r="G367" s="137">
        <f>G374</f>
        <v>2.4073199999999999</v>
      </c>
      <c r="H367" s="137">
        <f>H374</f>
        <v>2.5036200000000002</v>
      </c>
    </row>
    <row r="368" spans="1:8" s="139" customFormat="1" ht="48" hidden="1" customHeight="1" x14ac:dyDescent="0.2">
      <c r="A368" s="323" t="s">
        <v>110</v>
      </c>
      <c r="B368" s="10" t="s">
        <v>695</v>
      </c>
      <c r="C368" s="10" t="s">
        <v>695</v>
      </c>
      <c r="D368" s="10" t="s">
        <v>9</v>
      </c>
      <c r="E368" s="10" t="s">
        <v>222</v>
      </c>
      <c r="F368" s="138">
        <f>F369</f>
        <v>0</v>
      </c>
      <c r="G368" s="138">
        <f>G369</f>
        <v>0</v>
      </c>
      <c r="H368" s="138">
        <f>H369</f>
        <v>0</v>
      </c>
    </row>
    <row r="369" spans="1:8" ht="48" hidden="1" customHeight="1" x14ac:dyDescent="0.2">
      <c r="A369" s="322" t="s">
        <v>792</v>
      </c>
      <c r="B369" s="136" t="s">
        <v>695</v>
      </c>
      <c r="C369" s="136" t="s">
        <v>695</v>
      </c>
      <c r="D369" s="136" t="s">
        <v>9</v>
      </c>
      <c r="E369" s="136" t="s">
        <v>222</v>
      </c>
      <c r="F369" s="137">
        <f>F370+F372</f>
        <v>0</v>
      </c>
      <c r="G369" s="137">
        <f>G370+G372</f>
        <v>0</v>
      </c>
      <c r="H369" s="137">
        <f>H370+H372</f>
        <v>0</v>
      </c>
    </row>
    <row r="370" spans="1:8" ht="96.75" hidden="1" customHeight="1" x14ac:dyDescent="0.2">
      <c r="A370" s="322" t="s">
        <v>680</v>
      </c>
      <c r="B370" s="136" t="s">
        <v>695</v>
      </c>
      <c r="C370" s="136" t="s">
        <v>695</v>
      </c>
      <c r="D370" s="136" t="s">
        <v>9</v>
      </c>
      <c r="E370" s="136" t="s">
        <v>681</v>
      </c>
      <c r="F370" s="137">
        <f>F371</f>
        <v>0</v>
      </c>
      <c r="G370" s="137">
        <f>G371</f>
        <v>0</v>
      </c>
      <c r="H370" s="137">
        <f>H371</f>
        <v>0</v>
      </c>
    </row>
    <row r="371" spans="1:8" ht="34.5" hidden="1" customHeight="1" x14ac:dyDescent="0.2">
      <c r="A371" s="322" t="s">
        <v>682</v>
      </c>
      <c r="B371" s="136" t="s">
        <v>695</v>
      </c>
      <c r="C371" s="136" t="s">
        <v>695</v>
      </c>
      <c r="D371" s="136" t="s">
        <v>9</v>
      </c>
      <c r="E371" s="136" t="s">
        <v>683</v>
      </c>
      <c r="F371" s="137">
        <v>0</v>
      </c>
      <c r="G371" s="137">
        <v>0</v>
      </c>
      <c r="H371" s="137">
        <v>0</v>
      </c>
    </row>
    <row r="372" spans="1:8" ht="32.25" hidden="1" customHeight="1" x14ac:dyDescent="0.2">
      <c r="A372" s="322" t="s">
        <v>686</v>
      </c>
      <c r="B372" s="136" t="s">
        <v>695</v>
      </c>
      <c r="C372" s="136" t="s">
        <v>695</v>
      </c>
      <c r="D372" s="136" t="s">
        <v>9</v>
      </c>
      <c r="E372" s="136" t="s">
        <v>687</v>
      </c>
      <c r="F372" s="137">
        <f>F373</f>
        <v>0</v>
      </c>
      <c r="G372" s="137">
        <f>G373</f>
        <v>0</v>
      </c>
      <c r="H372" s="137">
        <f>H373</f>
        <v>0</v>
      </c>
    </row>
    <row r="373" spans="1:8" ht="50.25" hidden="1" customHeight="1" x14ac:dyDescent="0.2">
      <c r="A373" s="322" t="s">
        <v>688</v>
      </c>
      <c r="B373" s="136" t="s">
        <v>695</v>
      </c>
      <c r="C373" s="136" t="s">
        <v>695</v>
      </c>
      <c r="D373" s="136" t="s">
        <v>9</v>
      </c>
      <c r="E373" s="136" t="s">
        <v>689</v>
      </c>
      <c r="F373" s="137">
        <v>0</v>
      </c>
      <c r="G373" s="137">
        <v>0</v>
      </c>
      <c r="H373" s="137">
        <v>0</v>
      </c>
    </row>
    <row r="374" spans="1:8" s="139" customFormat="1" ht="84" customHeight="1" x14ac:dyDescent="0.2">
      <c r="A374" s="323" t="s">
        <v>793</v>
      </c>
      <c r="B374" s="10" t="s">
        <v>695</v>
      </c>
      <c r="C374" s="10" t="s">
        <v>695</v>
      </c>
      <c r="D374" s="10" t="s">
        <v>20</v>
      </c>
      <c r="E374" s="10" t="s">
        <v>222</v>
      </c>
      <c r="F374" s="138">
        <f>F375+F377</f>
        <v>2.31474</v>
      </c>
      <c r="G374" s="138">
        <f>G375+G377</f>
        <v>2.4073199999999999</v>
      </c>
      <c r="H374" s="138">
        <f>H375+H377</f>
        <v>2.5036200000000002</v>
      </c>
    </row>
    <row r="375" spans="1:8" ht="95.25" customHeight="1" x14ac:dyDescent="0.2">
      <c r="A375" s="322" t="s">
        <v>794</v>
      </c>
      <c r="B375" s="136" t="s">
        <v>695</v>
      </c>
      <c r="C375" s="136" t="s">
        <v>695</v>
      </c>
      <c r="D375" s="136" t="s">
        <v>20</v>
      </c>
      <c r="E375" s="136" t="s">
        <v>681</v>
      </c>
      <c r="F375" s="137">
        <f>F376</f>
        <v>2.31474</v>
      </c>
      <c r="G375" s="137">
        <f>G376</f>
        <v>2.4073199999999999</v>
      </c>
      <c r="H375" s="137">
        <f>H376</f>
        <v>2.5036200000000002</v>
      </c>
    </row>
    <row r="376" spans="1:8" ht="34.5" customHeight="1" x14ac:dyDescent="0.2">
      <c r="A376" s="322" t="s">
        <v>682</v>
      </c>
      <c r="B376" s="136" t="s">
        <v>695</v>
      </c>
      <c r="C376" s="136" t="s">
        <v>695</v>
      </c>
      <c r="D376" s="136" t="s">
        <v>20</v>
      </c>
      <c r="E376" s="136" t="s">
        <v>683</v>
      </c>
      <c r="F376" s="431">
        <f>'5'!D315</f>
        <v>2.31474</v>
      </c>
      <c r="G376" s="431">
        <f>'5'!E315</f>
        <v>2.4073199999999999</v>
      </c>
      <c r="H376" s="431">
        <f>'5'!F315</f>
        <v>2.5036200000000002</v>
      </c>
    </row>
    <row r="377" spans="1:8" ht="34.5" hidden="1" customHeight="1" x14ac:dyDescent="0.2">
      <c r="A377" s="322" t="s">
        <v>686</v>
      </c>
      <c r="B377" s="136" t="s">
        <v>695</v>
      </c>
      <c r="C377" s="136" t="s">
        <v>695</v>
      </c>
      <c r="D377" s="136" t="s">
        <v>20</v>
      </c>
      <c r="E377" s="136" t="s">
        <v>687</v>
      </c>
      <c r="F377" s="137">
        <f>F378</f>
        <v>0</v>
      </c>
      <c r="G377" s="137">
        <f>G378</f>
        <v>0</v>
      </c>
      <c r="H377" s="137">
        <f>H378</f>
        <v>0</v>
      </c>
    </row>
    <row r="378" spans="1:8" ht="51" hidden="1" customHeight="1" x14ac:dyDescent="0.2">
      <c r="A378" s="322" t="s">
        <v>688</v>
      </c>
      <c r="B378" s="136" t="s">
        <v>695</v>
      </c>
      <c r="C378" s="136" t="s">
        <v>695</v>
      </c>
      <c r="D378" s="136" t="s">
        <v>20</v>
      </c>
      <c r="E378" s="136" t="s">
        <v>689</v>
      </c>
      <c r="F378" s="137"/>
      <c r="G378" s="137"/>
      <c r="H378" s="137"/>
    </row>
    <row r="379" spans="1:8" ht="25.15" customHeight="1" x14ac:dyDescent="0.2">
      <c r="A379" s="332" t="s">
        <v>795</v>
      </c>
      <c r="B379" s="127" t="s">
        <v>697</v>
      </c>
      <c r="C379" s="127" t="s">
        <v>109</v>
      </c>
      <c r="D379" s="127" t="s">
        <v>676</v>
      </c>
      <c r="E379" s="127" t="s">
        <v>222</v>
      </c>
      <c r="F379" s="128">
        <f t="shared" ref="F379:H384" si="75">F380</f>
        <v>940</v>
      </c>
      <c r="G379" s="128">
        <f t="shared" si="75"/>
        <v>940</v>
      </c>
      <c r="H379" s="128">
        <f t="shared" si="75"/>
        <v>940</v>
      </c>
    </row>
    <row r="380" spans="1:8" ht="43.15" customHeight="1" x14ac:dyDescent="0.2">
      <c r="A380" s="321" t="s">
        <v>796</v>
      </c>
      <c r="B380" s="131" t="s">
        <v>697</v>
      </c>
      <c r="C380" s="131" t="s">
        <v>695</v>
      </c>
      <c r="D380" s="131" t="s">
        <v>676</v>
      </c>
      <c r="E380" s="131" t="s">
        <v>222</v>
      </c>
      <c r="F380" s="132">
        <f t="shared" si="75"/>
        <v>940</v>
      </c>
      <c r="G380" s="132">
        <f t="shared" si="75"/>
        <v>940</v>
      </c>
      <c r="H380" s="132">
        <f t="shared" si="75"/>
        <v>940</v>
      </c>
    </row>
    <row r="381" spans="1:8" ht="36.6" customHeight="1" x14ac:dyDescent="0.2">
      <c r="A381" s="329" t="s">
        <v>679</v>
      </c>
      <c r="B381" s="142" t="s">
        <v>697</v>
      </c>
      <c r="C381" s="142" t="s">
        <v>695</v>
      </c>
      <c r="D381" s="142" t="s">
        <v>5</v>
      </c>
      <c r="E381" s="142" t="s">
        <v>222</v>
      </c>
      <c r="F381" s="431">
        <f t="shared" si="75"/>
        <v>940</v>
      </c>
      <c r="G381" s="431">
        <f t="shared" si="75"/>
        <v>940</v>
      </c>
      <c r="H381" s="431">
        <f t="shared" si="75"/>
        <v>940</v>
      </c>
    </row>
    <row r="382" spans="1:8" ht="50.45" customHeight="1" x14ac:dyDescent="0.2">
      <c r="A382" s="329" t="s">
        <v>110</v>
      </c>
      <c r="B382" s="142" t="s">
        <v>697</v>
      </c>
      <c r="C382" s="142" t="s">
        <v>695</v>
      </c>
      <c r="D382" s="142" t="s">
        <v>6</v>
      </c>
      <c r="E382" s="142" t="s">
        <v>222</v>
      </c>
      <c r="F382" s="431">
        <f t="shared" si="75"/>
        <v>940</v>
      </c>
      <c r="G382" s="431">
        <f t="shared" si="75"/>
        <v>940</v>
      </c>
      <c r="H382" s="431">
        <f t="shared" si="75"/>
        <v>940</v>
      </c>
    </row>
    <row r="383" spans="1:8" ht="35.450000000000003" customHeight="1" x14ac:dyDescent="0.2">
      <c r="A383" s="329" t="s">
        <v>797</v>
      </c>
      <c r="B383" s="142" t="s">
        <v>697</v>
      </c>
      <c r="C383" s="142" t="s">
        <v>695</v>
      </c>
      <c r="D383" s="142" t="s">
        <v>589</v>
      </c>
      <c r="E383" s="142" t="s">
        <v>222</v>
      </c>
      <c r="F383" s="431">
        <f t="shared" si="75"/>
        <v>940</v>
      </c>
      <c r="G383" s="431">
        <f t="shared" si="75"/>
        <v>940</v>
      </c>
      <c r="H383" s="431">
        <f t="shared" si="75"/>
        <v>940</v>
      </c>
    </row>
    <row r="384" spans="1:8" ht="33" customHeight="1" x14ac:dyDescent="0.2">
      <c r="A384" s="329" t="s">
        <v>686</v>
      </c>
      <c r="B384" s="142" t="s">
        <v>697</v>
      </c>
      <c r="C384" s="142" t="s">
        <v>695</v>
      </c>
      <c r="D384" s="142" t="s">
        <v>589</v>
      </c>
      <c r="E384" s="142" t="s">
        <v>687</v>
      </c>
      <c r="F384" s="431">
        <f t="shared" si="75"/>
        <v>940</v>
      </c>
      <c r="G384" s="431">
        <f t="shared" si="75"/>
        <v>940</v>
      </c>
      <c r="H384" s="431">
        <f t="shared" si="75"/>
        <v>940</v>
      </c>
    </row>
    <row r="385" spans="1:8" ht="48.6" customHeight="1" x14ac:dyDescent="0.2">
      <c r="A385" s="329" t="s">
        <v>688</v>
      </c>
      <c r="B385" s="142" t="s">
        <v>697</v>
      </c>
      <c r="C385" s="142" t="s">
        <v>695</v>
      </c>
      <c r="D385" s="142" t="s">
        <v>589</v>
      </c>
      <c r="E385" s="142" t="s">
        <v>689</v>
      </c>
      <c r="F385" s="431">
        <f>'5'!D303</f>
        <v>940</v>
      </c>
      <c r="G385" s="431">
        <f>'5'!E303</f>
        <v>940</v>
      </c>
      <c r="H385" s="431">
        <f>'5'!F303</f>
        <v>940</v>
      </c>
    </row>
    <row r="386" spans="1:8" s="152" customFormat="1" ht="20.25" customHeight="1" x14ac:dyDescent="0.25">
      <c r="A386" s="332" t="s">
        <v>798</v>
      </c>
      <c r="B386" s="127" t="s">
        <v>211</v>
      </c>
      <c r="C386" s="127" t="s">
        <v>109</v>
      </c>
      <c r="D386" s="127" t="s">
        <v>676</v>
      </c>
      <c r="E386" s="127" t="s">
        <v>222</v>
      </c>
      <c r="F386" s="128">
        <f>F387+F416+F498+F547+F564+F582</f>
        <v>665198.65867000003</v>
      </c>
      <c r="G386" s="128">
        <f>G387+G416+G498+G547+G564+G582</f>
        <v>552319.05665000004</v>
      </c>
      <c r="H386" s="128">
        <f>H387+H416+H498+H547+H564+H582</f>
        <v>556076.17182000005</v>
      </c>
    </row>
    <row r="387" spans="1:8" ht="18.75" customHeight="1" x14ac:dyDescent="0.2">
      <c r="A387" s="321" t="s">
        <v>799</v>
      </c>
      <c r="B387" s="131" t="s">
        <v>211</v>
      </c>
      <c r="C387" s="131" t="s">
        <v>108</v>
      </c>
      <c r="D387" s="131" t="s">
        <v>676</v>
      </c>
      <c r="E387" s="131" t="s">
        <v>222</v>
      </c>
      <c r="F387" s="132">
        <f>F388+F398+F407+F411+F404</f>
        <v>100107.776</v>
      </c>
      <c r="G387" s="132">
        <f t="shared" ref="G387:H387" si="76">G388+G398+G407+G411+G404</f>
        <v>90612.01999999999</v>
      </c>
      <c r="H387" s="132">
        <f t="shared" si="76"/>
        <v>93821.40400000001</v>
      </c>
    </row>
    <row r="388" spans="1:8" s="139" customFormat="1" ht="49.5" customHeight="1" x14ac:dyDescent="0.2">
      <c r="A388" s="323" t="s">
        <v>734</v>
      </c>
      <c r="B388" s="10" t="s">
        <v>211</v>
      </c>
      <c r="C388" s="10" t="s">
        <v>108</v>
      </c>
      <c r="D388" s="10" t="s">
        <v>22</v>
      </c>
      <c r="E388" s="10" t="s">
        <v>222</v>
      </c>
      <c r="F388" s="138">
        <f>F389</f>
        <v>48143.356</v>
      </c>
      <c r="G388" s="138">
        <f t="shared" ref="G388:H388" si="77">G389</f>
        <v>35488.356</v>
      </c>
      <c r="H388" s="138">
        <f t="shared" si="77"/>
        <v>35488.356</v>
      </c>
    </row>
    <row r="389" spans="1:8" ht="48" customHeight="1" x14ac:dyDescent="0.2">
      <c r="A389" s="331" t="s">
        <v>800</v>
      </c>
      <c r="B389" s="136" t="s">
        <v>211</v>
      </c>
      <c r="C389" s="136" t="s">
        <v>108</v>
      </c>
      <c r="D389" s="136" t="s">
        <v>31</v>
      </c>
      <c r="E389" s="136" t="s">
        <v>222</v>
      </c>
      <c r="F389" s="137">
        <f>F390+F392+F395</f>
        <v>48143.356</v>
      </c>
      <c r="G389" s="137">
        <f t="shared" ref="G389:H389" si="78">G390+G392+G395</f>
        <v>35488.356</v>
      </c>
      <c r="H389" s="137">
        <f t="shared" si="78"/>
        <v>35488.356</v>
      </c>
    </row>
    <row r="390" spans="1:8" ht="50.25" customHeight="1" x14ac:dyDescent="0.2">
      <c r="A390" s="322" t="s">
        <v>725</v>
      </c>
      <c r="B390" s="136" t="s">
        <v>211</v>
      </c>
      <c r="C390" s="136" t="s">
        <v>108</v>
      </c>
      <c r="D390" s="136" t="s">
        <v>801</v>
      </c>
      <c r="E390" s="136" t="s">
        <v>724</v>
      </c>
      <c r="F390" s="137">
        <f>F391</f>
        <v>150</v>
      </c>
      <c r="G390" s="137">
        <f>G391</f>
        <v>200</v>
      </c>
      <c r="H390" s="137">
        <f>H391</f>
        <v>200</v>
      </c>
    </row>
    <row r="391" spans="1:8" ht="19.5" customHeight="1" x14ac:dyDescent="0.2">
      <c r="A391" s="322" t="s">
        <v>124</v>
      </c>
      <c r="B391" s="136" t="s">
        <v>211</v>
      </c>
      <c r="C391" s="136" t="s">
        <v>108</v>
      </c>
      <c r="D391" s="136" t="s">
        <v>32</v>
      </c>
      <c r="E391" s="136" t="s">
        <v>165</v>
      </c>
      <c r="F391" s="431">
        <f>'5'!D57</f>
        <v>150</v>
      </c>
      <c r="G391" s="431">
        <f>'5'!E57</f>
        <v>200</v>
      </c>
      <c r="H391" s="431">
        <f>'5'!F57</f>
        <v>200</v>
      </c>
    </row>
    <row r="392" spans="1:8" ht="96" customHeight="1" x14ac:dyDescent="0.2">
      <c r="A392" s="322" t="s">
        <v>802</v>
      </c>
      <c r="B392" s="136" t="s">
        <v>211</v>
      </c>
      <c r="C392" s="136" t="s">
        <v>108</v>
      </c>
      <c r="D392" s="136" t="s">
        <v>801</v>
      </c>
      <c r="E392" s="136" t="s">
        <v>222</v>
      </c>
      <c r="F392" s="431">
        <f t="shared" ref="F392:H393" si="79">F393</f>
        <v>47688.356</v>
      </c>
      <c r="G392" s="137">
        <f t="shared" si="79"/>
        <v>35288.356</v>
      </c>
      <c r="H392" s="137">
        <f t="shared" si="79"/>
        <v>35288.356</v>
      </c>
    </row>
    <row r="393" spans="1:8" ht="48" customHeight="1" x14ac:dyDescent="0.2">
      <c r="A393" s="322" t="s">
        <v>725</v>
      </c>
      <c r="B393" s="136" t="s">
        <v>211</v>
      </c>
      <c r="C393" s="136" t="s">
        <v>108</v>
      </c>
      <c r="D393" s="136" t="s">
        <v>33</v>
      </c>
      <c r="E393" s="136" t="s">
        <v>724</v>
      </c>
      <c r="F393" s="431">
        <f t="shared" si="79"/>
        <v>47688.356</v>
      </c>
      <c r="G393" s="137">
        <f t="shared" si="79"/>
        <v>35288.356</v>
      </c>
      <c r="H393" s="137">
        <f t="shared" si="79"/>
        <v>35288.356</v>
      </c>
    </row>
    <row r="394" spans="1:8" ht="15.75" customHeight="1" x14ac:dyDescent="0.2">
      <c r="A394" s="322" t="s">
        <v>124</v>
      </c>
      <c r="B394" s="136" t="s">
        <v>211</v>
      </c>
      <c r="C394" s="136" t="s">
        <v>108</v>
      </c>
      <c r="D394" s="136" t="s">
        <v>33</v>
      </c>
      <c r="E394" s="136" t="s">
        <v>165</v>
      </c>
      <c r="F394" s="431">
        <f>'5'!D61+'5'!D62</f>
        <v>47688.356</v>
      </c>
      <c r="G394" s="431">
        <f>'5'!E61</f>
        <v>35288.356</v>
      </c>
      <c r="H394" s="431">
        <f>'5'!F61</f>
        <v>35288.356</v>
      </c>
    </row>
    <row r="395" spans="1:8" ht="49.9" customHeight="1" x14ac:dyDescent="0.2">
      <c r="A395" s="329" t="s">
        <v>803</v>
      </c>
      <c r="B395" s="142" t="s">
        <v>211</v>
      </c>
      <c r="C395" s="142" t="s">
        <v>108</v>
      </c>
      <c r="D395" s="142" t="s">
        <v>438</v>
      </c>
      <c r="E395" s="142" t="s">
        <v>222</v>
      </c>
      <c r="F395" s="431">
        <f t="shared" ref="F395:H396" si="80">F396</f>
        <v>305</v>
      </c>
      <c r="G395" s="431">
        <f t="shared" si="80"/>
        <v>0</v>
      </c>
      <c r="H395" s="431">
        <f t="shared" si="80"/>
        <v>0</v>
      </c>
    </row>
    <row r="396" spans="1:8" ht="52.9" customHeight="1" x14ac:dyDescent="0.2">
      <c r="A396" s="329" t="s">
        <v>725</v>
      </c>
      <c r="B396" s="142" t="s">
        <v>211</v>
      </c>
      <c r="C396" s="142" t="s">
        <v>108</v>
      </c>
      <c r="D396" s="142" t="s">
        <v>438</v>
      </c>
      <c r="E396" s="142" t="s">
        <v>724</v>
      </c>
      <c r="F396" s="431">
        <f t="shared" si="80"/>
        <v>305</v>
      </c>
      <c r="G396" s="431">
        <f t="shared" si="80"/>
        <v>0</v>
      </c>
      <c r="H396" s="431">
        <f t="shared" si="80"/>
        <v>0</v>
      </c>
    </row>
    <row r="397" spans="1:8" ht="24.6" customHeight="1" x14ac:dyDescent="0.2">
      <c r="A397" s="329" t="s">
        <v>116</v>
      </c>
      <c r="B397" s="142" t="s">
        <v>211</v>
      </c>
      <c r="C397" s="142" t="s">
        <v>108</v>
      </c>
      <c r="D397" s="142" t="s">
        <v>438</v>
      </c>
      <c r="E397" s="142" t="s">
        <v>165</v>
      </c>
      <c r="F397" s="431">
        <f>'5'!D59</f>
        <v>305</v>
      </c>
      <c r="G397" s="431">
        <f>'5'!E59</f>
        <v>0</v>
      </c>
      <c r="H397" s="431">
        <f>'5'!F59</f>
        <v>0</v>
      </c>
    </row>
    <row r="398" spans="1:8" ht="35.25" hidden="1" customHeight="1" x14ac:dyDescent="0.2">
      <c r="A398" s="330" t="s">
        <v>804</v>
      </c>
      <c r="B398" s="144" t="s">
        <v>211</v>
      </c>
      <c r="C398" s="144" t="s">
        <v>108</v>
      </c>
      <c r="D398" s="144" t="s">
        <v>676</v>
      </c>
      <c r="E398" s="144" t="s">
        <v>222</v>
      </c>
      <c r="F398" s="157">
        <f>F399</f>
        <v>0</v>
      </c>
      <c r="G398" s="145">
        <f t="shared" ref="F398:H400" si="81">G399</f>
        <v>0</v>
      </c>
      <c r="H398" s="145">
        <f t="shared" si="81"/>
        <v>0</v>
      </c>
    </row>
    <row r="399" spans="1:8" ht="30" hidden="1" customHeight="1" x14ac:dyDescent="0.2">
      <c r="A399" s="322" t="s">
        <v>805</v>
      </c>
      <c r="B399" s="136" t="s">
        <v>211</v>
      </c>
      <c r="C399" s="136" t="s">
        <v>108</v>
      </c>
      <c r="D399" s="136" t="s">
        <v>320</v>
      </c>
      <c r="E399" s="136" t="s">
        <v>222</v>
      </c>
      <c r="F399" s="431">
        <f t="shared" si="81"/>
        <v>0</v>
      </c>
      <c r="G399" s="137">
        <f t="shared" si="81"/>
        <v>0</v>
      </c>
      <c r="H399" s="137">
        <f t="shared" si="81"/>
        <v>0</v>
      </c>
    </row>
    <row r="400" spans="1:8" ht="51" hidden="1" customHeight="1" x14ac:dyDescent="0.2">
      <c r="A400" s="322" t="s">
        <v>725</v>
      </c>
      <c r="B400" s="136" t="s">
        <v>211</v>
      </c>
      <c r="C400" s="136" t="s">
        <v>108</v>
      </c>
      <c r="D400" s="136" t="s">
        <v>320</v>
      </c>
      <c r="E400" s="136" t="s">
        <v>724</v>
      </c>
      <c r="F400" s="431">
        <f t="shared" si="81"/>
        <v>0</v>
      </c>
      <c r="G400" s="137">
        <f t="shared" si="81"/>
        <v>0</v>
      </c>
      <c r="H400" s="137">
        <f t="shared" si="81"/>
        <v>0</v>
      </c>
    </row>
    <row r="401" spans="1:8" ht="22.5" hidden="1" customHeight="1" x14ac:dyDescent="0.2">
      <c r="A401" s="322" t="s">
        <v>124</v>
      </c>
      <c r="B401" s="136" t="s">
        <v>211</v>
      </c>
      <c r="C401" s="136" t="s">
        <v>108</v>
      </c>
      <c r="D401" s="136" t="s">
        <v>320</v>
      </c>
      <c r="E401" s="136" t="s">
        <v>165</v>
      </c>
      <c r="F401" s="431"/>
      <c r="G401" s="137"/>
      <c r="H401" s="137"/>
    </row>
    <row r="402" spans="1:8" ht="46.5" customHeight="1" x14ac:dyDescent="0.2">
      <c r="A402" s="323" t="s">
        <v>734</v>
      </c>
      <c r="B402" s="10" t="s">
        <v>211</v>
      </c>
      <c r="C402" s="10" t="s">
        <v>108</v>
      </c>
      <c r="D402" s="10" t="s">
        <v>22</v>
      </c>
      <c r="E402" s="10" t="s">
        <v>222</v>
      </c>
      <c r="F402" s="140">
        <f>F403</f>
        <v>51964.42</v>
      </c>
      <c r="G402" s="138">
        <f t="shared" ref="G402:H402" si="82">G403</f>
        <v>55123.663999999997</v>
      </c>
      <c r="H402" s="138">
        <f t="shared" si="82"/>
        <v>58333.048000000003</v>
      </c>
    </row>
    <row r="403" spans="1:8" ht="54.75" customHeight="1" x14ac:dyDescent="0.2">
      <c r="A403" s="331" t="s">
        <v>800</v>
      </c>
      <c r="B403" s="136" t="s">
        <v>211</v>
      </c>
      <c r="C403" s="136" t="s">
        <v>108</v>
      </c>
      <c r="D403" s="136" t="s">
        <v>31</v>
      </c>
      <c r="E403" s="136" t="s">
        <v>222</v>
      </c>
      <c r="F403" s="137">
        <f>F404</f>
        <v>51964.42</v>
      </c>
      <c r="G403" s="137">
        <f t="shared" ref="G403:H405" si="83">G404</f>
        <v>55123.663999999997</v>
      </c>
      <c r="H403" s="137">
        <f t="shared" si="83"/>
        <v>58333.048000000003</v>
      </c>
    </row>
    <row r="404" spans="1:8" s="139" customFormat="1" ht="101.25" customHeight="1" x14ac:dyDescent="0.2">
      <c r="A404" s="323" t="s">
        <v>806</v>
      </c>
      <c r="B404" s="10" t="s">
        <v>211</v>
      </c>
      <c r="C404" s="161" t="s">
        <v>108</v>
      </c>
      <c r="D404" s="10" t="s">
        <v>34</v>
      </c>
      <c r="E404" s="10" t="s">
        <v>222</v>
      </c>
      <c r="F404" s="138">
        <f>F405</f>
        <v>51964.42</v>
      </c>
      <c r="G404" s="138">
        <f t="shared" si="83"/>
        <v>55123.663999999997</v>
      </c>
      <c r="H404" s="138">
        <f t="shared" si="83"/>
        <v>58333.048000000003</v>
      </c>
    </row>
    <row r="405" spans="1:8" ht="51" customHeight="1" x14ac:dyDescent="0.2">
      <c r="A405" s="322" t="s">
        <v>725</v>
      </c>
      <c r="B405" s="136" t="s">
        <v>211</v>
      </c>
      <c r="C405" s="136" t="s">
        <v>108</v>
      </c>
      <c r="D405" s="136" t="s">
        <v>34</v>
      </c>
      <c r="E405" s="136" t="s">
        <v>724</v>
      </c>
      <c r="F405" s="137">
        <f>F406</f>
        <v>51964.42</v>
      </c>
      <c r="G405" s="137">
        <f t="shared" si="83"/>
        <v>55123.663999999997</v>
      </c>
      <c r="H405" s="137">
        <f t="shared" si="83"/>
        <v>58333.048000000003</v>
      </c>
    </row>
    <row r="406" spans="1:8" ht="18.75" customHeight="1" x14ac:dyDescent="0.2">
      <c r="A406" s="322" t="s">
        <v>124</v>
      </c>
      <c r="B406" s="136" t="s">
        <v>211</v>
      </c>
      <c r="C406" s="136" t="s">
        <v>108</v>
      </c>
      <c r="D406" s="136" t="s">
        <v>34</v>
      </c>
      <c r="E406" s="136" t="s">
        <v>165</v>
      </c>
      <c r="F406" s="431">
        <f>'5'!D63</f>
        <v>51964.42</v>
      </c>
      <c r="G406" s="431">
        <f>'5'!E63</f>
        <v>55123.663999999997</v>
      </c>
      <c r="H406" s="431">
        <f>'5'!F63</f>
        <v>58333.048000000003</v>
      </c>
    </row>
    <row r="407" spans="1:8" ht="53.25" hidden="1" customHeight="1" x14ac:dyDescent="0.2">
      <c r="A407" s="322" t="s">
        <v>807</v>
      </c>
      <c r="B407" s="136" t="s">
        <v>211</v>
      </c>
      <c r="C407" s="136" t="s">
        <v>108</v>
      </c>
      <c r="D407" s="136" t="s">
        <v>6</v>
      </c>
      <c r="E407" s="136" t="s">
        <v>222</v>
      </c>
      <c r="F407" s="137">
        <f>F408</f>
        <v>0</v>
      </c>
      <c r="G407" s="137">
        <f>G408</f>
        <v>0</v>
      </c>
      <c r="H407" s="137">
        <f>H408</f>
        <v>0</v>
      </c>
    </row>
    <row r="408" spans="1:8" ht="61.5" hidden="1" customHeight="1" x14ac:dyDescent="0.2">
      <c r="A408" s="322" t="s">
        <v>808</v>
      </c>
      <c r="B408" s="136" t="s">
        <v>211</v>
      </c>
      <c r="C408" s="136" t="s">
        <v>108</v>
      </c>
      <c r="D408" s="136" t="s">
        <v>6</v>
      </c>
      <c r="E408" s="136" t="s">
        <v>724</v>
      </c>
      <c r="F408" s="137">
        <f>F410</f>
        <v>0</v>
      </c>
      <c r="G408" s="137">
        <f>G410</f>
        <v>0</v>
      </c>
      <c r="H408" s="137">
        <f>H410</f>
        <v>0</v>
      </c>
    </row>
    <row r="409" spans="1:8" ht="27.75" hidden="1" customHeight="1" x14ac:dyDescent="0.2">
      <c r="A409" s="322" t="s">
        <v>725</v>
      </c>
      <c r="B409" s="136" t="s">
        <v>211</v>
      </c>
      <c r="C409" s="136" t="s">
        <v>108</v>
      </c>
      <c r="D409" s="136" t="s">
        <v>6</v>
      </c>
      <c r="E409" s="136" t="s">
        <v>724</v>
      </c>
      <c r="F409" s="137"/>
      <c r="G409" s="137"/>
      <c r="H409" s="137"/>
    </row>
    <row r="410" spans="1:8" ht="18.75" hidden="1" customHeight="1" x14ac:dyDescent="0.2">
      <c r="A410" s="322" t="s">
        <v>124</v>
      </c>
      <c r="B410" s="136" t="s">
        <v>211</v>
      </c>
      <c r="C410" s="136" t="s">
        <v>108</v>
      </c>
      <c r="D410" s="136" t="s">
        <v>6</v>
      </c>
      <c r="E410" s="136" t="s">
        <v>165</v>
      </c>
      <c r="F410" s="137">
        <f t="shared" ref="F410:H414" si="84">F411</f>
        <v>0</v>
      </c>
      <c r="G410" s="137">
        <f t="shared" si="84"/>
        <v>0</v>
      </c>
      <c r="H410" s="137">
        <f t="shared" si="84"/>
        <v>0</v>
      </c>
    </row>
    <row r="411" spans="1:8" ht="37.15" hidden="1" customHeight="1" x14ac:dyDescent="0.2">
      <c r="A411" s="322" t="s">
        <v>679</v>
      </c>
      <c r="B411" s="136" t="s">
        <v>211</v>
      </c>
      <c r="C411" s="136" t="s">
        <v>108</v>
      </c>
      <c r="D411" s="136" t="s">
        <v>5</v>
      </c>
      <c r="E411" s="136" t="s">
        <v>222</v>
      </c>
      <c r="F411" s="137">
        <f t="shared" si="84"/>
        <v>0</v>
      </c>
      <c r="G411" s="137">
        <f t="shared" si="84"/>
        <v>0</v>
      </c>
      <c r="H411" s="137">
        <f t="shared" si="84"/>
        <v>0</v>
      </c>
    </row>
    <row r="412" spans="1:8" ht="31.15" hidden="1" customHeight="1" x14ac:dyDescent="0.2">
      <c r="A412" s="322" t="s">
        <v>110</v>
      </c>
      <c r="B412" s="136" t="s">
        <v>211</v>
      </c>
      <c r="C412" s="136" t="s">
        <v>108</v>
      </c>
      <c r="D412" s="136" t="s">
        <v>6</v>
      </c>
      <c r="E412" s="136" t="s">
        <v>222</v>
      </c>
      <c r="F412" s="137">
        <f t="shared" si="84"/>
        <v>0</v>
      </c>
      <c r="G412" s="137">
        <f t="shared" si="84"/>
        <v>0</v>
      </c>
      <c r="H412" s="137">
        <f t="shared" si="84"/>
        <v>0</v>
      </c>
    </row>
    <row r="413" spans="1:8" ht="37.15" hidden="1" customHeight="1" x14ac:dyDescent="0.2">
      <c r="A413" s="331" t="s">
        <v>349</v>
      </c>
      <c r="B413" s="136" t="s">
        <v>211</v>
      </c>
      <c r="C413" s="136" t="s">
        <v>108</v>
      </c>
      <c r="D413" s="136" t="s">
        <v>320</v>
      </c>
      <c r="E413" s="136" t="s">
        <v>222</v>
      </c>
      <c r="F413" s="137">
        <f t="shared" si="84"/>
        <v>0</v>
      </c>
      <c r="G413" s="137">
        <f t="shared" si="84"/>
        <v>0</v>
      </c>
      <c r="H413" s="137">
        <f t="shared" si="84"/>
        <v>0</v>
      </c>
    </row>
    <row r="414" spans="1:8" ht="30" hidden="1" customHeight="1" x14ac:dyDescent="0.2">
      <c r="A414" s="322" t="s">
        <v>725</v>
      </c>
      <c r="B414" s="136" t="s">
        <v>211</v>
      </c>
      <c r="C414" s="136" t="s">
        <v>108</v>
      </c>
      <c r="D414" s="136" t="s">
        <v>320</v>
      </c>
      <c r="E414" s="136" t="s">
        <v>724</v>
      </c>
      <c r="F414" s="137">
        <f t="shared" si="84"/>
        <v>0</v>
      </c>
      <c r="G414" s="137">
        <f t="shared" si="84"/>
        <v>0</v>
      </c>
      <c r="H414" s="137">
        <f t="shared" si="84"/>
        <v>0</v>
      </c>
    </row>
    <row r="415" spans="1:8" ht="18.75" hidden="1" customHeight="1" x14ac:dyDescent="0.2">
      <c r="A415" s="322" t="s">
        <v>124</v>
      </c>
      <c r="B415" s="136" t="s">
        <v>211</v>
      </c>
      <c r="C415" s="136" t="s">
        <v>108</v>
      </c>
      <c r="D415" s="136" t="s">
        <v>320</v>
      </c>
      <c r="E415" s="136" t="s">
        <v>165</v>
      </c>
      <c r="F415" s="137"/>
      <c r="G415" s="137"/>
      <c r="H415" s="137"/>
    </row>
    <row r="416" spans="1:8" s="151" customFormat="1" ht="17.25" customHeight="1" x14ac:dyDescent="0.2">
      <c r="A416" s="321" t="s">
        <v>809</v>
      </c>
      <c r="B416" s="131" t="s">
        <v>211</v>
      </c>
      <c r="C416" s="131" t="s">
        <v>678</v>
      </c>
      <c r="D416" s="131" t="s">
        <v>676</v>
      </c>
      <c r="E416" s="131" t="s">
        <v>222</v>
      </c>
      <c r="F416" s="132">
        <f>F417+F471+F481+F484</f>
        <v>442319.47292000003</v>
      </c>
      <c r="G416" s="132">
        <f t="shared" ref="G416:H416" si="85">G417+G471+G481+G484</f>
        <v>357725.46946000005</v>
      </c>
      <c r="H416" s="132">
        <f t="shared" si="85"/>
        <v>362575.96680999995</v>
      </c>
    </row>
    <row r="417" spans="1:8" s="139" customFormat="1" ht="54.75" customHeight="1" x14ac:dyDescent="0.2">
      <c r="A417" s="323" t="s">
        <v>734</v>
      </c>
      <c r="B417" s="10" t="s">
        <v>211</v>
      </c>
      <c r="C417" s="10" t="s">
        <v>678</v>
      </c>
      <c r="D417" s="10" t="s">
        <v>22</v>
      </c>
      <c r="E417" s="10" t="s">
        <v>222</v>
      </c>
      <c r="F417" s="138">
        <f>F418+F455+F487</f>
        <v>157225.92421999999</v>
      </c>
      <c r="G417" s="138">
        <f t="shared" ref="G417:H417" si="86">G418+G455+G487</f>
        <v>65756.172820000007</v>
      </c>
      <c r="H417" s="138">
        <f t="shared" si="86"/>
        <v>53753.117010000009</v>
      </c>
    </row>
    <row r="418" spans="1:8" ht="54" customHeight="1" x14ac:dyDescent="0.2">
      <c r="A418" s="331" t="s">
        <v>810</v>
      </c>
      <c r="B418" s="136" t="s">
        <v>211</v>
      </c>
      <c r="C418" s="136" t="s">
        <v>678</v>
      </c>
      <c r="D418" s="136" t="s">
        <v>35</v>
      </c>
      <c r="E418" s="136" t="s">
        <v>222</v>
      </c>
      <c r="F418" s="137">
        <f>F419+F422+F434+F425+F428+F431+F437+F444</f>
        <v>136021.08012</v>
      </c>
      <c r="G418" s="137">
        <f t="shared" ref="G418:H418" si="87">G419+G422+G434+G425+G428+G431+G437+G444</f>
        <v>36503.372820000004</v>
      </c>
      <c r="H418" s="137">
        <f t="shared" si="87"/>
        <v>24847.117010000009</v>
      </c>
    </row>
    <row r="419" spans="1:8" ht="37.5" customHeight="1" x14ac:dyDescent="0.2">
      <c r="A419" s="322" t="s">
        <v>141</v>
      </c>
      <c r="B419" s="136" t="s">
        <v>211</v>
      </c>
      <c r="C419" s="136" t="s">
        <v>678</v>
      </c>
      <c r="D419" s="136" t="s">
        <v>36</v>
      </c>
      <c r="E419" s="136" t="s">
        <v>222</v>
      </c>
      <c r="F419" s="431">
        <f t="shared" ref="F419:H420" si="88">F420</f>
        <v>1615.0940000000001</v>
      </c>
      <c r="G419" s="431">
        <f t="shared" si="88"/>
        <v>500</v>
      </c>
      <c r="H419" s="431">
        <f t="shared" si="88"/>
        <v>500</v>
      </c>
    </row>
    <row r="420" spans="1:8" ht="50.25" customHeight="1" x14ac:dyDescent="0.2">
      <c r="A420" s="322" t="s">
        <v>725</v>
      </c>
      <c r="B420" s="136" t="s">
        <v>211</v>
      </c>
      <c r="C420" s="136" t="s">
        <v>678</v>
      </c>
      <c r="D420" s="136" t="s">
        <v>37</v>
      </c>
      <c r="E420" s="136" t="s">
        <v>724</v>
      </c>
      <c r="F420" s="431">
        <f t="shared" si="88"/>
        <v>1615.0940000000001</v>
      </c>
      <c r="G420" s="431">
        <f t="shared" si="88"/>
        <v>500</v>
      </c>
      <c r="H420" s="431">
        <f t="shared" si="88"/>
        <v>500</v>
      </c>
    </row>
    <row r="421" spans="1:8" ht="19.899999999999999" customHeight="1" x14ac:dyDescent="0.2">
      <c r="A421" s="322" t="s">
        <v>124</v>
      </c>
      <c r="B421" s="136" t="s">
        <v>211</v>
      </c>
      <c r="C421" s="136" t="s">
        <v>678</v>
      </c>
      <c r="D421" s="136" t="s">
        <v>37</v>
      </c>
      <c r="E421" s="136" t="s">
        <v>165</v>
      </c>
      <c r="F421" s="431">
        <f>'5'!D15</f>
        <v>1615.0940000000001</v>
      </c>
      <c r="G421" s="431">
        <f>'5'!E15</f>
        <v>500</v>
      </c>
      <c r="H421" s="431">
        <f>'5'!F15</f>
        <v>500</v>
      </c>
    </row>
    <row r="422" spans="1:8" ht="99" customHeight="1" x14ac:dyDescent="0.2">
      <c r="A422" s="322" t="s">
        <v>811</v>
      </c>
      <c r="B422" s="136" t="s">
        <v>211</v>
      </c>
      <c r="C422" s="136" t="s">
        <v>678</v>
      </c>
      <c r="D422" s="136" t="s">
        <v>36</v>
      </c>
      <c r="E422" s="136" t="s">
        <v>222</v>
      </c>
      <c r="F422" s="431">
        <f t="shared" ref="F422:H423" si="89">F423</f>
        <v>125210.14708000001</v>
      </c>
      <c r="G422" s="431">
        <f t="shared" si="89"/>
        <v>36003.372820000004</v>
      </c>
      <c r="H422" s="431">
        <f t="shared" si="89"/>
        <v>24347.117010000009</v>
      </c>
    </row>
    <row r="423" spans="1:8" ht="53.25" customHeight="1" x14ac:dyDescent="0.2">
      <c r="A423" s="322" t="s">
        <v>725</v>
      </c>
      <c r="B423" s="136" t="s">
        <v>211</v>
      </c>
      <c r="C423" s="136" t="s">
        <v>678</v>
      </c>
      <c r="D423" s="136" t="s">
        <v>38</v>
      </c>
      <c r="E423" s="136" t="s">
        <v>724</v>
      </c>
      <c r="F423" s="431">
        <f t="shared" si="89"/>
        <v>125210.14708000001</v>
      </c>
      <c r="G423" s="431">
        <f t="shared" si="89"/>
        <v>36003.372820000004</v>
      </c>
      <c r="H423" s="431">
        <f t="shared" si="89"/>
        <v>24347.117010000009</v>
      </c>
    </row>
    <row r="424" spans="1:8" ht="19.5" customHeight="1" x14ac:dyDescent="0.2">
      <c r="A424" s="329" t="s">
        <v>124</v>
      </c>
      <c r="B424" s="142" t="s">
        <v>211</v>
      </c>
      <c r="C424" s="142" t="s">
        <v>678</v>
      </c>
      <c r="D424" s="142" t="s">
        <v>38</v>
      </c>
      <c r="E424" s="142" t="s">
        <v>165</v>
      </c>
      <c r="F424" s="431">
        <f>'5'!D47+'5'!D48</f>
        <v>125210.14708000001</v>
      </c>
      <c r="G424" s="431">
        <f>'5'!E47</f>
        <v>36003.372820000004</v>
      </c>
      <c r="H424" s="431">
        <f>'5'!F47</f>
        <v>24347.117010000009</v>
      </c>
    </row>
    <row r="425" spans="1:8" ht="84.6" hidden="1" customHeight="1" x14ac:dyDescent="0.2">
      <c r="A425" s="329" t="s">
        <v>384</v>
      </c>
      <c r="B425" s="142" t="s">
        <v>211</v>
      </c>
      <c r="C425" s="142" t="s">
        <v>678</v>
      </c>
      <c r="D425" s="142" t="s">
        <v>378</v>
      </c>
      <c r="E425" s="142" t="s">
        <v>222</v>
      </c>
      <c r="F425" s="431">
        <f t="shared" ref="F425:H426" si="90">F426</f>
        <v>0</v>
      </c>
      <c r="G425" s="431">
        <f t="shared" si="90"/>
        <v>0</v>
      </c>
      <c r="H425" s="431">
        <f t="shared" si="90"/>
        <v>0</v>
      </c>
    </row>
    <row r="426" spans="1:8" ht="52.9" hidden="1" customHeight="1" x14ac:dyDescent="0.2">
      <c r="A426" s="329" t="s">
        <v>725</v>
      </c>
      <c r="B426" s="142" t="s">
        <v>211</v>
      </c>
      <c r="C426" s="142" t="s">
        <v>678</v>
      </c>
      <c r="D426" s="142" t="s">
        <v>378</v>
      </c>
      <c r="E426" s="142" t="s">
        <v>724</v>
      </c>
      <c r="F426" s="431">
        <f t="shared" si="90"/>
        <v>0</v>
      </c>
      <c r="G426" s="431">
        <f t="shared" si="90"/>
        <v>0</v>
      </c>
      <c r="H426" s="431">
        <f t="shared" si="90"/>
        <v>0</v>
      </c>
    </row>
    <row r="427" spans="1:8" ht="19.5" hidden="1" customHeight="1" x14ac:dyDescent="0.2">
      <c r="A427" s="329" t="s">
        <v>124</v>
      </c>
      <c r="B427" s="142" t="s">
        <v>211</v>
      </c>
      <c r="C427" s="142" t="s">
        <v>678</v>
      </c>
      <c r="D427" s="142" t="s">
        <v>378</v>
      </c>
      <c r="E427" s="142" t="s">
        <v>165</v>
      </c>
      <c r="F427" s="431"/>
      <c r="G427" s="431"/>
      <c r="H427" s="431"/>
    </row>
    <row r="428" spans="1:8" ht="50.25" customHeight="1" x14ac:dyDescent="0.2">
      <c r="A428" s="329" t="s">
        <v>812</v>
      </c>
      <c r="B428" s="142" t="s">
        <v>211</v>
      </c>
      <c r="C428" s="142" t="s">
        <v>678</v>
      </c>
      <c r="D428" s="142" t="s">
        <v>437</v>
      </c>
      <c r="E428" s="142" t="s">
        <v>222</v>
      </c>
      <c r="F428" s="431">
        <f t="shared" ref="F428:H429" si="91">F429</f>
        <v>935</v>
      </c>
      <c r="G428" s="431">
        <f t="shared" si="91"/>
        <v>0</v>
      </c>
      <c r="H428" s="431">
        <f t="shared" si="91"/>
        <v>0</v>
      </c>
    </row>
    <row r="429" spans="1:8" ht="49.15" customHeight="1" x14ac:dyDescent="0.2">
      <c r="A429" s="329" t="s">
        <v>725</v>
      </c>
      <c r="B429" s="142" t="s">
        <v>211</v>
      </c>
      <c r="C429" s="142" t="s">
        <v>678</v>
      </c>
      <c r="D429" s="142" t="s">
        <v>437</v>
      </c>
      <c r="E429" s="142" t="s">
        <v>724</v>
      </c>
      <c r="F429" s="431">
        <f t="shared" si="91"/>
        <v>935</v>
      </c>
      <c r="G429" s="431">
        <f t="shared" si="91"/>
        <v>0</v>
      </c>
      <c r="H429" s="431">
        <f t="shared" si="91"/>
        <v>0</v>
      </c>
    </row>
    <row r="430" spans="1:8" ht="19.5" customHeight="1" x14ac:dyDescent="0.2">
      <c r="A430" s="329" t="s">
        <v>124</v>
      </c>
      <c r="B430" s="142" t="s">
        <v>211</v>
      </c>
      <c r="C430" s="142" t="s">
        <v>678</v>
      </c>
      <c r="D430" s="142" t="s">
        <v>437</v>
      </c>
      <c r="E430" s="142" t="s">
        <v>165</v>
      </c>
      <c r="F430" s="431">
        <f>'5'!D20</f>
        <v>935</v>
      </c>
      <c r="G430" s="431">
        <f>'5'!E20</f>
        <v>0</v>
      </c>
      <c r="H430" s="431">
        <f>'5'!F20</f>
        <v>0</v>
      </c>
    </row>
    <row r="431" spans="1:8" ht="30.75" hidden="1" customHeight="1" x14ac:dyDescent="0.2">
      <c r="A431" s="323" t="s">
        <v>479</v>
      </c>
      <c r="B431" s="136" t="s">
        <v>211</v>
      </c>
      <c r="C431" s="136" t="s">
        <v>678</v>
      </c>
      <c r="D431" s="136" t="s">
        <v>480</v>
      </c>
      <c r="E431" s="136" t="s">
        <v>222</v>
      </c>
      <c r="F431" s="138">
        <f t="shared" ref="F431:H432" si="92">F432</f>
        <v>0</v>
      </c>
      <c r="G431" s="138">
        <f t="shared" si="92"/>
        <v>0</v>
      </c>
      <c r="H431" s="138">
        <f t="shared" si="92"/>
        <v>0</v>
      </c>
    </row>
    <row r="432" spans="1:8" ht="54" hidden="1" customHeight="1" x14ac:dyDescent="0.2">
      <c r="A432" s="322" t="s">
        <v>725</v>
      </c>
      <c r="B432" s="136" t="s">
        <v>211</v>
      </c>
      <c r="C432" s="136" t="s">
        <v>678</v>
      </c>
      <c r="D432" s="136" t="s">
        <v>480</v>
      </c>
      <c r="E432" s="136" t="s">
        <v>724</v>
      </c>
      <c r="F432" s="137">
        <f t="shared" si="92"/>
        <v>0</v>
      </c>
      <c r="G432" s="137">
        <f t="shared" si="92"/>
        <v>0</v>
      </c>
      <c r="H432" s="137">
        <f t="shared" si="92"/>
        <v>0</v>
      </c>
    </row>
    <row r="433" spans="1:8" ht="20.45" hidden="1" customHeight="1" x14ac:dyDescent="0.2">
      <c r="A433" s="322" t="s">
        <v>124</v>
      </c>
      <c r="B433" s="136" t="s">
        <v>211</v>
      </c>
      <c r="C433" s="136" t="s">
        <v>678</v>
      </c>
      <c r="D433" s="136" t="s">
        <v>480</v>
      </c>
      <c r="E433" s="136" t="s">
        <v>165</v>
      </c>
      <c r="F433" s="137"/>
      <c r="G433" s="137"/>
      <c r="H433" s="137"/>
    </row>
    <row r="434" spans="1:8" ht="79.900000000000006" customHeight="1" x14ac:dyDescent="0.2">
      <c r="A434" s="322" t="s">
        <v>423</v>
      </c>
      <c r="B434" s="136" t="s">
        <v>211</v>
      </c>
      <c r="C434" s="136" t="s">
        <v>678</v>
      </c>
      <c r="D434" s="162" t="s">
        <v>580</v>
      </c>
      <c r="E434" s="136" t="s">
        <v>222</v>
      </c>
      <c r="F434" s="431">
        <f t="shared" ref="F434:H435" si="93">F435</f>
        <v>8.9059999999999953</v>
      </c>
      <c r="G434" s="137">
        <f t="shared" si="93"/>
        <v>0</v>
      </c>
      <c r="H434" s="137">
        <f t="shared" si="93"/>
        <v>0</v>
      </c>
    </row>
    <row r="435" spans="1:8" ht="51" customHeight="1" x14ac:dyDescent="0.2">
      <c r="A435" s="322" t="s">
        <v>725</v>
      </c>
      <c r="B435" s="136" t="s">
        <v>211</v>
      </c>
      <c r="C435" s="136" t="s">
        <v>678</v>
      </c>
      <c r="D435" s="162" t="s">
        <v>580</v>
      </c>
      <c r="E435" s="136" t="s">
        <v>724</v>
      </c>
      <c r="F435" s="431">
        <f t="shared" si="93"/>
        <v>8.9059999999999953</v>
      </c>
      <c r="G435" s="137">
        <f t="shared" si="93"/>
        <v>0</v>
      </c>
      <c r="H435" s="137">
        <f t="shared" si="93"/>
        <v>0</v>
      </c>
    </row>
    <row r="436" spans="1:8" ht="19.899999999999999" customHeight="1" x14ac:dyDescent="0.2">
      <c r="A436" s="322" t="s">
        <v>124</v>
      </c>
      <c r="B436" s="136" t="s">
        <v>211</v>
      </c>
      <c r="C436" s="136" t="s">
        <v>678</v>
      </c>
      <c r="D436" s="162" t="s">
        <v>580</v>
      </c>
      <c r="E436" s="136" t="s">
        <v>165</v>
      </c>
      <c r="F436" s="431">
        <f>'5'!D27</f>
        <v>8.9059999999999953</v>
      </c>
      <c r="G436" s="431">
        <f>'5'!E27</f>
        <v>0</v>
      </c>
      <c r="H436" s="431">
        <f>'5'!F27</f>
        <v>0</v>
      </c>
    </row>
    <row r="437" spans="1:8" ht="47.45" customHeight="1" x14ac:dyDescent="0.2">
      <c r="A437" s="336" t="s">
        <v>534</v>
      </c>
      <c r="B437" s="163" t="s">
        <v>211</v>
      </c>
      <c r="C437" s="163" t="s">
        <v>678</v>
      </c>
      <c r="D437" s="164" t="s">
        <v>35</v>
      </c>
      <c r="E437" s="163" t="s">
        <v>222</v>
      </c>
      <c r="F437" s="432">
        <f>F438+F441</f>
        <v>5221.6299999999992</v>
      </c>
      <c r="G437" s="432">
        <f>G438+G441</f>
        <v>0</v>
      </c>
      <c r="H437" s="432">
        <f>H438+H441</f>
        <v>0</v>
      </c>
    </row>
    <row r="438" spans="1:8" ht="84.75" customHeight="1" x14ac:dyDescent="0.2">
      <c r="A438" s="329" t="s">
        <v>1080</v>
      </c>
      <c r="B438" s="142" t="s">
        <v>211</v>
      </c>
      <c r="C438" s="142" t="s">
        <v>678</v>
      </c>
      <c r="D438" s="162" t="s">
        <v>1071</v>
      </c>
      <c r="E438" s="142" t="s">
        <v>222</v>
      </c>
      <c r="F438" s="431">
        <f t="shared" ref="F438:H439" si="94">F439</f>
        <v>2602</v>
      </c>
      <c r="G438" s="431">
        <f t="shared" si="94"/>
        <v>0</v>
      </c>
      <c r="H438" s="431">
        <f t="shared" si="94"/>
        <v>0</v>
      </c>
    </row>
    <row r="439" spans="1:8" ht="51.75" customHeight="1" x14ac:dyDescent="0.2">
      <c r="A439" s="329" t="s">
        <v>725</v>
      </c>
      <c r="B439" s="142" t="s">
        <v>211</v>
      </c>
      <c r="C439" s="142" t="s">
        <v>678</v>
      </c>
      <c r="D439" s="162" t="s">
        <v>1071</v>
      </c>
      <c r="E439" s="142" t="s">
        <v>724</v>
      </c>
      <c r="F439" s="431">
        <f t="shared" si="94"/>
        <v>2602</v>
      </c>
      <c r="G439" s="431">
        <f t="shared" si="94"/>
        <v>0</v>
      </c>
      <c r="H439" s="431">
        <f t="shared" si="94"/>
        <v>0</v>
      </c>
    </row>
    <row r="440" spans="1:8" ht="19.899999999999999" customHeight="1" x14ac:dyDescent="0.2">
      <c r="A440" s="329" t="s">
        <v>124</v>
      </c>
      <c r="B440" s="142" t="s">
        <v>211</v>
      </c>
      <c r="C440" s="142" t="s">
        <v>678</v>
      </c>
      <c r="D440" s="162" t="s">
        <v>1071</v>
      </c>
      <c r="E440" s="142" t="s">
        <v>165</v>
      </c>
      <c r="F440" s="431">
        <f>'5'!D31</f>
        <v>2602</v>
      </c>
      <c r="G440" s="431">
        <f>'5'!E29</f>
        <v>0</v>
      </c>
      <c r="H440" s="431">
        <f>'5'!F29</f>
        <v>0</v>
      </c>
    </row>
    <row r="441" spans="1:8" ht="70.5" customHeight="1" x14ac:dyDescent="0.2">
      <c r="A441" s="329" t="s">
        <v>1081</v>
      </c>
      <c r="B441" s="142" t="s">
        <v>211</v>
      </c>
      <c r="C441" s="142" t="s">
        <v>678</v>
      </c>
      <c r="D441" s="162" t="s">
        <v>1075</v>
      </c>
      <c r="E441" s="142" t="s">
        <v>222</v>
      </c>
      <c r="F441" s="431">
        <f t="shared" ref="F441:H442" si="95">F442</f>
        <v>2619.6299999999997</v>
      </c>
      <c r="G441" s="431">
        <f t="shared" si="95"/>
        <v>0</v>
      </c>
      <c r="H441" s="431">
        <f t="shared" si="95"/>
        <v>0</v>
      </c>
    </row>
    <row r="442" spans="1:8" ht="48" customHeight="1" x14ac:dyDescent="0.2">
      <c r="A442" s="329" t="s">
        <v>725</v>
      </c>
      <c r="B442" s="142" t="s">
        <v>211</v>
      </c>
      <c r="C442" s="142" t="s">
        <v>678</v>
      </c>
      <c r="D442" s="162" t="s">
        <v>1075</v>
      </c>
      <c r="E442" s="142" t="s">
        <v>724</v>
      </c>
      <c r="F442" s="431">
        <f t="shared" si="95"/>
        <v>2619.6299999999997</v>
      </c>
      <c r="G442" s="431">
        <f t="shared" si="95"/>
        <v>0</v>
      </c>
      <c r="H442" s="431">
        <f t="shared" si="95"/>
        <v>0</v>
      </c>
    </row>
    <row r="443" spans="1:8" ht="19.899999999999999" customHeight="1" x14ac:dyDescent="0.2">
      <c r="A443" s="329" t="s">
        <v>124</v>
      </c>
      <c r="B443" s="142" t="s">
        <v>211</v>
      </c>
      <c r="C443" s="142" t="s">
        <v>678</v>
      </c>
      <c r="D443" s="162" t="s">
        <v>1075</v>
      </c>
      <c r="E443" s="142" t="s">
        <v>165</v>
      </c>
      <c r="F443" s="431">
        <f>'5'!D34</f>
        <v>2619.6299999999997</v>
      </c>
      <c r="G443" s="431">
        <f>'5'!E30</f>
        <v>0</v>
      </c>
      <c r="H443" s="431">
        <f>'5'!F30</f>
        <v>0</v>
      </c>
    </row>
    <row r="444" spans="1:8" s="152" customFormat="1" ht="54" customHeight="1" x14ac:dyDescent="0.25">
      <c r="A444" s="336" t="s">
        <v>1061</v>
      </c>
      <c r="B444" s="163" t="s">
        <v>211</v>
      </c>
      <c r="C444" s="163" t="s">
        <v>678</v>
      </c>
      <c r="D444" s="164" t="s">
        <v>35</v>
      </c>
      <c r="E444" s="163" t="s">
        <v>222</v>
      </c>
      <c r="F444" s="157">
        <f>F445+F448</f>
        <v>3030.3030399999998</v>
      </c>
      <c r="G444" s="157">
        <f t="shared" ref="G444:H444" si="96">G445+G448</f>
        <v>0</v>
      </c>
      <c r="H444" s="157">
        <f t="shared" si="96"/>
        <v>0</v>
      </c>
    </row>
    <row r="445" spans="1:8" ht="84" customHeight="1" x14ac:dyDescent="0.2">
      <c r="A445" s="329" t="s">
        <v>1078</v>
      </c>
      <c r="B445" s="142" t="s">
        <v>211</v>
      </c>
      <c r="C445" s="142" t="s">
        <v>678</v>
      </c>
      <c r="D445" s="426" t="s">
        <v>1076</v>
      </c>
      <c r="E445" s="142" t="s">
        <v>222</v>
      </c>
      <c r="F445" s="431">
        <f>F446</f>
        <v>1515.1515199999999</v>
      </c>
      <c r="G445" s="431">
        <f t="shared" ref="G445:H445" si="97">G446</f>
        <v>0</v>
      </c>
      <c r="H445" s="431">
        <f t="shared" si="97"/>
        <v>0</v>
      </c>
    </row>
    <row r="446" spans="1:8" ht="49.15" customHeight="1" x14ac:dyDescent="0.2">
      <c r="A446" s="329" t="s">
        <v>725</v>
      </c>
      <c r="B446" s="142" t="s">
        <v>211</v>
      </c>
      <c r="C446" s="142" t="s">
        <v>678</v>
      </c>
      <c r="D446" s="426" t="s">
        <v>1076</v>
      </c>
      <c r="E446" s="142" t="s">
        <v>724</v>
      </c>
      <c r="F446" s="431">
        <f>F447</f>
        <v>1515.1515199999999</v>
      </c>
      <c r="G446" s="431">
        <f>G451</f>
        <v>0</v>
      </c>
      <c r="H446" s="431">
        <f>H451</f>
        <v>0</v>
      </c>
    </row>
    <row r="447" spans="1:8" ht="23.25" customHeight="1" x14ac:dyDescent="0.2">
      <c r="A447" s="329" t="s">
        <v>124</v>
      </c>
      <c r="B447" s="142" t="s">
        <v>211</v>
      </c>
      <c r="C447" s="142" t="s">
        <v>678</v>
      </c>
      <c r="D447" s="426" t="s">
        <v>1076</v>
      </c>
      <c r="E447" s="142" t="s">
        <v>165</v>
      </c>
      <c r="F447" s="431">
        <f>'5'!D40</f>
        <v>1515.1515199999999</v>
      </c>
      <c r="G447" s="431">
        <v>0</v>
      </c>
      <c r="H447" s="431">
        <v>0</v>
      </c>
    </row>
    <row r="448" spans="1:8" ht="81.75" customHeight="1" x14ac:dyDescent="0.2">
      <c r="A448" s="329" t="s">
        <v>1079</v>
      </c>
      <c r="B448" s="142" t="s">
        <v>211</v>
      </c>
      <c r="C448" s="142" t="s">
        <v>678</v>
      </c>
      <c r="D448" s="426" t="s">
        <v>1077</v>
      </c>
      <c r="E448" s="142" t="s">
        <v>222</v>
      </c>
      <c r="F448" s="431">
        <f>F449</f>
        <v>1515.1515199999999</v>
      </c>
      <c r="G448" s="431">
        <f t="shared" ref="G448:H449" si="98">G449</f>
        <v>0</v>
      </c>
      <c r="H448" s="431">
        <f t="shared" si="98"/>
        <v>0</v>
      </c>
    </row>
    <row r="449" spans="1:8" ht="49.15" customHeight="1" x14ac:dyDescent="0.2">
      <c r="A449" s="329" t="s">
        <v>725</v>
      </c>
      <c r="B449" s="142" t="s">
        <v>211</v>
      </c>
      <c r="C449" s="142" t="s">
        <v>678</v>
      </c>
      <c r="D449" s="426" t="s">
        <v>1077</v>
      </c>
      <c r="E449" s="142" t="s">
        <v>724</v>
      </c>
      <c r="F449" s="431">
        <f>F450</f>
        <v>1515.1515199999999</v>
      </c>
      <c r="G449" s="431">
        <f t="shared" si="98"/>
        <v>0</v>
      </c>
      <c r="H449" s="431">
        <f t="shared" si="98"/>
        <v>0</v>
      </c>
    </row>
    <row r="450" spans="1:8" ht="22.5" customHeight="1" x14ac:dyDescent="0.2">
      <c r="A450" s="329" t="s">
        <v>124</v>
      </c>
      <c r="B450" s="142" t="s">
        <v>211</v>
      </c>
      <c r="C450" s="142" t="s">
        <v>678</v>
      </c>
      <c r="D450" s="426" t="s">
        <v>1077</v>
      </c>
      <c r="E450" s="142" t="s">
        <v>165</v>
      </c>
      <c r="F450" s="431">
        <f>'5'!D43</f>
        <v>1515.1515199999999</v>
      </c>
      <c r="G450" s="431">
        <v>0</v>
      </c>
      <c r="H450" s="431">
        <v>0</v>
      </c>
    </row>
    <row r="451" spans="1:8" ht="33.6" hidden="1" customHeight="1" x14ac:dyDescent="0.2">
      <c r="A451" s="329"/>
      <c r="B451" s="142"/>
      <c r="C451" s="142"/>
      <c r="D451" s="162"/>
      <c r="E451" s="142"/>
      <c r="F451" s="431"/>
      <c r="G451" s="431"/>
      <c r="H451" s="431"/>
    </row>
    <row r="452" spans="1:8" ht="51" hidden="1" customHeight="1" x14ac:dyDescent="0.2">
      <c r="A452" s="329"/>
      <c r="B452" s="142"/>
      <c r="C452" s="142"/>
      <c r="D452" s="426"/>
      <c r="E452" s="142"/>
      <c r="F452" s="431"/>
      <c r="G452" s="431"/>
      <c r="H452" s="431"/>
    </row>
    <row r="453" spans="1:8" ht="58.5" hidden="1" customHeight="1" x14ac:dyDescent="0.2">
      <c r="A453" s="329"/>
      <c r="B453" s="142"/>
      <c r="C453" s="142"/>
      <c r="D453" s="426"/>
      <c r="E453" s="142"/>
      <c r="F453" s="431"/>
      <c r="G453" s="431"/>
      <c r="H453" s="431"/>
    </row>
    <row r="454" spans="1:8" ht="42.75" hidden="1" customHeight="1" x14ac:dyDescent="0.2">
      <c r="A454" s="329"/>
      <c r="B454" s="142"/>
      <c r="C454" s="142"/>
      <c r="D454" s="426"/>
      <c r="E454" s="142"/>
      <c r="F454" s="431"/>
      <c r="G454" s="431"/>
      <c r="H454" s="431"/>
    </row>
    <row r="455" spans="1:8" ht="36.6" customHeight="1" x14ac:dyDescent="0.2">
      <c r="A455" s="331" t="s">
        <v>813</v>
      </c>
      <c r="B455" s="136" t="s">
        <v>211</v>
      </c>
      <c r="C455" s="136" t="s">
        <v>678</v>
      </c>
      <c r="D455" s="136" t="s">
        <v>39</v>
      </c>
      <c r="E455" s="136" t="s">
        <v>222</v>
      </c>
      <c r="F455" s="137">
        <f>F456+F459</f>
        <v>1440.96</v>
      </c>
      <c r="G455" s="137">
        <f>G456+G459</f>
        <v>1800</v>
      </c>
      <c r="H455" s="137">
        <f>H456+H459</f>
        <v>1800</v>
      </c>
    </row>
    <row r="456" spans="1:8" ht="56.25" customHeight="1" x14ac:dyDescent="0.2">
      <c r="A456" s="323" t="s">
        <v>143</v>
      </c>
      <c r="B456" s="136" t="s">
        <v>211</v>
      </c>
      <c r="C456" s="136" t="s">
        <v>678</v>
      </c>
      <c r="D456" s="136" t="s">
        <v>814</v>
      </c>
      <c r="E456" s="136" t="s">
        <v>222</v>
      </c>
      <c r="F456" s="137">
        <f t="shared" ref="F456:H457" si="99">F457</f>
        <v>250</v>
      </c>
      <c r="G456" s="137">
        <f t="shared" si="99"/>
        <v>300</v>
      </c>
      <c r="H456" s="137">
        <f t="shared" si="99"/>
        <v>300</v>
      </c>
    </row>
    <row r="457" spans="1:8" ht="54.75" customHeight="1" x14ac:dyDescent="0.2">
      <c r="A457" s="322" t="s">
        <v>725</v>
      </c>
      <c r="B457" s="136" t="s">
        <v>211</v>
      </c>
      <c r="C457" s="136" t="s">
        <v>678</v>
      </c>
      <c r="D457" s="136" t="s">
        <v>40</v>
      </c>
      <c r="E457" s="136" t="s">
        <v>724</v>
      </c>
      <c r="F457" s="137">
        <f t="shared" si="99"/>
        <v>250</v>
      </c>
      <c r="G457" s="137">
        <f t="shared" si="99"/>
        <v>300</v>
      </c>
      <c r="H457" s="137">
        <f t="shared" si="99"/>
        <v>300</v>
      </c>
    </row>
    <row r="458" spans="1:8" ht="15.75" customHeight="1" x14ac:dyDescent="0.2">
      <c r="A458" s="322" t="s">
        <v>124</v>
      </c>
      <c r="B458" s="136" t="s">
        <v>211</v>
      </c>
      <c r="C458" s="136" t="s">
        <v>678</v>
      </c>
      <c r="D458" s="136" t="s">
        <v>40</v>
      </c>
      <c r="E458" s="136" t="s">
        <v>165</v>
      </c>
      <c r="F458" s="137">
        <f>'5'!D66</f>
        <v>250</v>
      </c>
      <c r="G458" s="137">
        <f>'5'!E66</f>
        <v>300</v>
      </c>
      <c r="H458" s="137">
        <f>'5'!F66</f>
        <v>300</v>
      </c>
    </row>
    <row r="459" spans="1:8" ht="39.75" customHeight="1" x14ac:dyDescent="0.2">
      <c r="A459" s="323" t="s">
        <v>142</v>
      </c>
      <c r="B459" s="136" t="s">
        <v>211</v>
      </c>
      <c r="C459" s="136" t="s">
        <v>678</v>
      </c>
      <c r="D459" s="136" t="s">
        <v>814</v>
      </c>
      <c r="E459" s="136" t="s">
        <v>222</v>
      </c>
      <c r="F459" s="137">
        <f t="shared" ref="F459:H460" si="100">F460</f>
        <v>1190.96</v>
      </c>
      <c r="G459" s="137">
        <f t="shared" si="100"/>
        <v>1500</v>
      </c>
      <c r="H459" s="137">
        <f t="shared" si="100"/>
        <v>1500</v>
      </c>
    </row>
    <row r="460" spans="1:8" ht="50.25" customHeight="1" x14ac:dyDescent="0.2">
      <c r="A460" s="322" t="s">
        <v>725</v>
      </c>
      <c r="B460" s="136" t="s">
        <v>211</v>
      </c>
      <c r="C460" s="136" t="s">
        <v>678</v>
      </c>
      <c r="D460" s="136" t="s">
        <v>41</v>
      </c>
      <c r="E460" s="136" t="s">
        <v>724</v>
      </c>
      <c r="F460" s="431">
        <f t="shared" si="100"/>
        <v>1190.96</v>
      </c>
      <c r="G460" s="431">
        <f t="shared" si="100"/>
        <v>1500</v>
      </c>
      <c r="H460" s="431">
        <f t="shared" si="100"/>
        <v>1500</v>
      </c>
    </row>
    <row r="461" spans="1:8" ht="21.75" customHeight="1" x14ac:dyDescent="0.2">
      <c r="A461" s="322" t="s">
        <v>124</v>
      </c>
      <c r="B461" s="136" t="s">
        <v>211</v>
      </c>
      <c r="C461" s="136" t="s">
        <v>678</v>
      </c>
      <c r="D461" s="136" t="s">
        <v>41</v>
      </c>
      <c r="E461" s="136" t="s">
        <v>165</v>
      </c>
      <c r="F461" s="431">
        <f>'5'!D67</f>
        <v>1190.96</v>
      </c>
      <c r="G461" s="431">
        <f>'5'!E67</f>
        <v>1500</v>
      </c>
      <c r="H461" s="431">
        <f>'5'!F67</f>
        <v>1500</v>
      </c>
    </row>
    <row r="462" spans="1:8" ht="33" hidden="1" customHeight="1" x14ac:dyDescent="0.2">
      <c r="A462" s="331" t="s">
        <v>815</v>
      </c>
      <c r="B462" s="136" t="s">
        <v>211</v>
      </c>
      <c r="C462" s="136" t="s">
        <v>678</v>
      </c>
      <c r="D462" s="136" t="s">
        <v>42</v>
      </c>
      <c r="E462" s="136" t="s">
        <v>222</v>
      </c>
      <c r="F462" s="431">
        <f t="shared" ref="F462:H463" si="101">F463</f>
        <v>0</v>
      </c>
      <c r="G462" s="431">
        <f t="shared" si="101"/>
        <v>0</v>
      </c>
      <c r="H462" s="431">
        <f t="shared" si="101"/>
        <v>0</v>
      </c>
    </row>
    <row r="463" spans="1:8" ht="33.75" hidden="1" customHeight="1" x14ac:dyDescent="0.2">
      <c r="A463" s="322" t="s">
        <v>816</v>
      </c>
      <c r="B463" s="136" t="s">
        <v>211</v>
      </c>
      <c r="C463" s="136" t="s">
        <v>678</v>
      </c>
      <c r="D463" s="136" t="s">
        <v>817</v>
      </c>
      <c r="E463" s="136" t="s">
        <v>222</v>
      </c>
      <c r="F463" s="431">
        <f t="shared" si="101"/>
        <v>0</v>
      </c>
      <c r="G463" s="431">
        <f t="shared" si="101"/>
        <v>0</v>
      </c>
      <c r="H463" s="431">
        <f t="shared" si="101"/>
        <v>0</v>
      </c>
    </row>
    <row r="464" spans="1:8" ht="50.25" hidden="1" customHeight="1" x14ac:dyDescent="0.2">
      <c r="A464" s="322" t="s">
        <v>725</v>
      </c>
      <c r="B464" s="136" t="s">
        <v>211</v>
      </c>
      <c r="C464" s="136" t="s">
        <v>678</v>
      </c>
      <c r="D464" s="136" t="s">
        <v>817</v>
      </c>
      <c r="E464" s="136" t="s">
        <v>724</v>
      </c>
      <c r="F464" s="431">
        <f>F465+F466+F467+F468</f>
        <v>0</v>
      </c>
      <c r="G464" s="431">
        <f>G465+G466+G467+G468</f>
        <v>0</v>
      </c>
      <c r="H464" s="431">
        <f>H465+H466+H467+H468</f>
        <v>0</v>
      </c>
    </row>
    <row r="465" spans="1:8" ht="35.25" hidden="1" customHeight="1" x14ac:dyDescent="0.2">
      <c r="A465" s="322" t="s">
        <v>818</v>
      </c>
      <c r="B465" s="136" t="s">
        <v>211</v>
      </c>
      <c r="C465" s="136" t="s">
        <v>678</v>
      </c>
      <c r="D465" s="136" t="s">
        <v>43</v>
      </c>
      <c r="E465" s="136" t="s">
        <v>165</v>
      </c>
      <c r="F465" s="431"/>
      <c r="G465" s="431"/>
      <c r="H465" s="431"/>
    </row>
    <row r="466" spans="1:8" ht="31.5" hidden="1" x14ac:dyDescent="0.2">
      <c r="A466" s="322" t="s">
        <v>819</v>
      </c>
      <c r="B466" s="136" t="s">
        <v>211</v>
      </c>
      <c r="C466" s="136" t="s">
        <v>678</v>
      </c>
      <c r="D466" s="136" t="s">
        <v>44</v>
      </c>
      <c r="E466" s="136" t="s">
        <v>165</v>
      </c>
      <c r="F466" s="431"/>
      <c r="G466" s="431"/>
      <c r="H466" s="431"/>
    </row>
    <row r="467" spans="1:8" ht="31.5" hidden="1" customHeight="1" x14ac:dyDescent="0.2">
      <c r="A467" s="322" t="s">
        <v>820</v>
      </c>
      <c r="B467" s="136" t="s">
        <v>211</v>
      </c>
      <c r="C467" s="136" t="s">
        <v>678</v>
      </c>
      <c r="D467" s="136" t="s">
        <v>45</v>
      </c>
      <c r="E467" s="136" t="s">
        <v>165</v>
      </c>
      <c r="F467" s="431"/>
      <c r="G467" s="431"/>
      <c r="H467" s="431"/>
    </row>
    <row r="468" spans="1:8" ht="34.5" hidden="1" customHeight="1" x14ac:dyDescent="0.2">
      <c r="A468" s="322" t="s">
        <v>821</v>
      </c>
      <c r="B468" s="136" t="s">
        <v>211</v>
      </c>
      <c r="C468" s="136" t="s">
        <v>678</v>
      </c>
      <c r="D468" s="136" t="s">
        <v>46</v>
      </c>
      <c r="E468" s="136" t="s">
        <v>165</v>
      </c>
      <c r="F468" s="431"/>
      <c r="G468" s="431"/>
      <c r="H468" s="431"/>
    </row>
    <row r="469" spans="1:8" ht="51.75" customHeight="1" x14ac:dyDescent="0.2">
      <c r="A469" s="323" t="s">
        <v>822</v>
      </c>
      <c r="B469" s="10" t="s">
        <v>211</v>
      </c>
      <c r="C469" s="10" t="s">
        <v>678</v>
      </c>
      <c r="D469" s="10" t="s">
        <v>22</v>
      </c>
      <c r="E469" s="10" t="s">
        <v>222</v>
      </c>
      <c r="F469" s="431">
        <f>F470</f>
        <v>259040.07389999999</v>
      </c>
      <c r="G469" s="431">
        <f t="shared" ref="G469:H470" si="102">G470</f>
        <v>267175.44</v>
      </c>
      <c r="H469" s="431">
        <f t="shared" si="102"/>
        <v>283183.27899999998</v>
      </c>
    </row>
    <row r="470" spans="1:8" ht="57" customHeight="1" x14ac:dyDescent="0.2">
      <c r="A470" s="331" t="s">
        <v>810</v>
      </c>
      <c r="B470" s="136" t="s">
        <v>211</v>
      </c>
      <c r="C470" s="136" t="s">
        <v>678</v>
      </c>
      <c r="D470" s="136" t="s">
        <v>35</v>
      </c>
      <c r="E470" s="136" t="s">
        <v>222</v>
      </c>
      <c r="F470" s="431">
        <f>F471</f>
        <v>259040.07389999999</v>
      </c>
      <c r="G470" s="431">
        <f t="shared" si="102"/>
        <v>267175.44</v>
      </c>
      <c r="H470" s="431">
        <f t="shared" si="102"/>
        <v>283183.27899999998</v>
      </c>
    </row>
    <row r="471" spans="1:8" s="139" customFormat="1" ht="16.5" customHeight="1" x14ac:dyDescent="0.2">
      <c r="A471" s="323" t="s">
        <v>714</v>
      </c>
      <c r="B471" s="10" t="s">
        <v>211</v>
      </c>
      <c r="C471" s="10" t="s">
        <v>678</v>
      </c>
      <c r="D471" s="10" t="s">
        <v>22</v>
      </c>
      <c r="E471" s="10" t="s">
        <v>222</v>
      </c>
      <c r="F471" s="140">
        <f>F472+F475+F478</f>
        <v>259040.07389999999</v>
      </c>
      <c r="G471" s="140">
        <f t="shared" ref="G471:H471" si="103">G472+G475+G478</f>
        <v>267175.44</v>
      </c>
      <c r="H471" s="140">
        <f t="shared" si="103"/>
        <v>283183.27899999998</v>
      </c>
    </row>
    <row r="472" spans="1:8" s="139" customFormat="1" ht="69" customHeight="1" x14ac:dyDescent="0.2">
      <c r="A472" s="323" t="s">
        <v>823</v>
      </c>
      <c r="B472" s="10" t="s">
        <v>211</v>
      </c>
      <c r="C472" s="10" t="s">
        <v>678</v>
      </c>
      <c r="D472" s="10" t="s">
        <v>35</v>
      </c>
      <c r="E472" s="10" t="s">
        <v>222</v>
      </c>
      <c r="F472" s="140">
        <f t="shared" ref="F472:H473" si="104">F473</f>
        <v>3537.4367000000002</v>
      </c>
      <c r="G472" s="140">
        <f t="shared" si="104"/>
        <v>0</v>
      </c>
      <c r="H472" s="140">
        <f t="shared" si="104"/>
        <v>0</v>
      </c>
    </row>
    <row r="473" spans="1:8" ht="49.5" customHeight="1" x14ac:dyDescent="0.2">
      <c r="A473" s="322" t="s">
        <v>725</v>
      </c>
      <c r="B473" s="136" t="s">
        <v>211</v>
      </c>
      <c r="C473" s="136" t="s">
        <v>678</v>
      </c>
      <c r="D473" s="136" t="s">
        <v>324</v>
      </c>
      <c r="E473" s="136" t="s">
        <v>724</v>
      </c>
      <c r="F473" s="431">
        <f t="shared" si="104"/>
        <v>3537.4367000000002</v>
      </c>
      <c r="G473" s="431">
        <f t="shared" si="104"/>
        <v>0</v>
      </c>
      <c r="H473" s="431">
        <f t="shared" si="104"/>
        <v>0</v>
      </c>
    </row>
    <row r="474" spans="1:8" ht="18" customHeight="1" x14ac:dyDescent="0.2">
      <c r="A474" s="322" t="s">
        <v>124</v>
      </c>
      <c r="B474" s="136" t="s">
        <v>211</v>
      </c>
      <c r="C474" s="136" t="s">
        <v>678</v>
      </c>
      <c r="D474" s="136" t="s">
        <v>324</v>
      </c>
      <c r="E474" s="136" t="s">
        <v>165</v>
      </c>
      <c r="F474" s="431">
        <f>'5'!D50</f>
        <v>3537.4367000000002</v>
      </c>
      <c r="G474" s="431">
        <f>'5'!E50</f>
        <v>0</v>
      </c>
      <c r="H474" s="431">
        <f>'5'!F50</f>
        <v>0</v>
      </c>
    </row>
    <row r="475" spans="1:8" ht="84" customHeight="1" x14ac:dyDescent="0.2">
      <c r="A475" s="323" t="s">
        <v>414</v>
      </c>
      <c r="B475" s="10" t="s">
        <v>211</v>
      </c>
      <c r="C475" s="10" t="s">
        <v>678</v>
      </c>
      <c r="D475" s="10" t="s">
        <v>532</v>
      </c>
      <c r="E475" s="10" t="s">
        <v>222</v>
      </c>
      <c r="F475" s="140">
        <f t="shared" ref="F475:H476" si="105">F476</f>
        <v>4113.4791999999998</v>
      </c>
      <c r="G475" s="140">
        <f t="shared" si="105"/>
        <v>0</v>
      </c>
      <c r="H475" s="140">
        <f t="shared" si="105"/>
        <v>0</v>
      </c>
    </row>
    <row r="476" spans="1:8" ht="52.5" customHeight="1" x14ac:dyDescent="0.2">
      <c r="A476" s="322" t="s">
        <v>725</v>
      </c>
      <c r="B476" s="136" t="s">
        <v>211</v>
      </c>
      <c r="C476" s="136" t="s">
        <v>678</v>
      </c>
      <c r="D476" s="136" t="s">
        <v>532</v>
      </c>
      <c r="E476" s="136" t="s">
        <v>724</v>
      </c>
      <c r="F476" s="431">
        <f t="shared" si="105"/>
        <v>4113.4791999999998</v>
      </c>
      <c r="G476" s="431">
        <f t="shared" si="105"/>
        <v>0</v>
      </c>
      <c r="H476" s="431">
        <f t="shared" si="105"/>
        <v>0</v>
      </c>
    </row>
    <row r="477" spans="1:8" ht="20.25" customHeight="1" x14ac:dyDescent="0.2">
      <c r="A477" s="322" t="s">
        <v>124</v>
      </c>
      <c r="B477" s="136" t="s">
        <v>211</v>
      </c>
      <c r="C477" s="136" t="s">
        <v>678</v>
      </c>
      <c r="D477" s="136" t="s">
        <v>532</v>
      </c>
      <c r="E477" s="136" t="s">
        <v>165</v>
      </c>
      <c r="F477" s="431">
        <f>'5'!D52</f>
        <v>4113.4791999999998</v>
      </c>
      <c r="G477" s="431">
        <f>'5'!E52</f>
        <v>0</v>
      </c>
      <c r="H477" s="431">
        <f>'5'!F52</f>
        <v>0</v>
      </c>
    </row>
    <row r="478" spans="1:8" s="139" customFormat="1" ht="87" customHeight="1" x14ac:dyDescent="0.2">
      <c r="A478" s="323" t="s">
        <v>824</v>
      </c>
      <c r="B478" s="10" t="s">
        <v>211</v>
      </c>
      <c r="C478" s="10" t="s">
        <v>678</v>
      </c>
      <c r="D478" s="10" t="s">
        <v>35</v>
      </c>
      <c r="E478" s="10" t="s">
        <v>222</v>
      </c>
      <c r="F478" s="140">
        <f t="shared" ref="F478:H479" si="106">F479</f>
        <v>251389.158</v>
      </c>
      <c r="G478" s="140">
        <f t="shared" si="106"/>
        <v>267175.44</v>
      </c>
      <c r="H478" s="140">
        <f t="shared" si="106"/>
        <v>283183.27899999998</v>
      </c>
    </row>
    <row r="479" spans="1:8" ht="55.5" customHeight="1" x14ac:dyDescent="0.2">
      <c r="A479" s="322" t="s">
        <v>725</v>
      </c>
      <c r="B479" s="136" t="s">
        <v>211</v>
      </c>
      <c r="C479" s="136" t="s">
        <v>678</v>
      </c>
      <c r="D479" s="136" t="s">
        <v>47</v>
      </c>
      <c r="E479" s="136" t="s">
        <v>724</v>
      </c>
      <c r="F479" s="137">
        <f t="shared" si="106"/>
        <v>251389.158</v>
      </c>
      <c r="G479" s="137">
        <f t="shared" si="106"/>
        <v>267175.44</v>
      </c>
      <c r="H479" s="137">
        <f t="shared" si="106"/>
        <v>283183.27899999998</v>
      </c>
    </row>
    <row r="480" spans="1:8" ht="21.75" customHeight="1" x14ac:dyDescent="0.2">
      <c r="A480" s="322" t="s">
        <v>124</v>
      </c>
      <c r="B480" s="136" t="s">
        <v>211</v>
      </c>
      <c r="C480" s="136" t="s">
        <v>678</v>
      </c>
      <c r="D480" s="136" t="s">
        <v>47</v>
      </c>
      <c r="E480" s="136" t="s">
        <v>165</v>
      </c>
      <c r="F480" s="431">
        <f>'5'!D49</f>
        <v>251389.158</v>
      </c>
      <c r="G480" s="431">
        <f>'5'!E49</f>
        <v>267175.44</v>
      </c>
      <c r="H480" s="431">
        <f>'5'!F49</f>
        <v>283183.27899999998</v>
      </c>
    </row>
    <row r="481" spans="1:8" ht="107.25" customHeight="1" x14ac:dyDescent="0.2">
      <c r="A481" s="323" t="s">
        <v>411</v>
      </c>
      <c r="B481" s="10" t="s">
        <v>211</v>
      </c>
      <c r="C481" s="10" t="s">
        <v>678</v>
      </c>
      <c r="D481" s="10" t="s">
        <v>415</v>
      </c>
      <c r="E481" s="10" t="s">
        <v>222</v>
      </c>
      <c r="F481" s="138">
        <f t="shared" ref="F481:H482" si="107">F482</f>
        <v>24804</v>
      </c>
      <c r="G481" s="138">
        <f t="shared" si="107"/>
        <v>21411</v>
      </c>
      <c r="H481" s="138">
        <f t="shared" si="107"/>
        <v>21411</v>
      </c>
    </row>
    <row r="482" spans="1:8" ht="50.25" customHeight="1" x14ac:dyDescent="0.2">
      <c r="A482" s="322" t="s">
        <v>725</v>
      </c>
      <c r="B482" s="136" t="s">
        <v>211</v>
      </c>
      <c r="C482" s="136" t="s">
        <v>678</v>
      </c>
      <c r="D482" s="136" t="s">
        <v>415</v>
      </c>
      <c r="E482" s="136" t="s">
        <v>724</v>
      </c>
      <c r="F482" s="137">
        <f t="shared" si="107"/>
        <v>24804</v>
      </c>
      <c r="G482" s="137">
        <f t="shared" si="107"/>
        <v>21411</v>
      </c>
      <c r="H482" s="137">
        <f t="shared" si="107"/>
        <v>21411</v>
      </c>
    </row>
    <row r="483" spans="1:8" ht="21.75" customHeight="1" x14ac:dyDescent="0.2">
      <c r="A483" s="329" t="s">
        <v>124</v>
      </c>
      <c r="B483" s="142" t="s">
        <v>211</v>
      </c>
      <c r="C483" s="142" t="s">
        <v>678</v>
      </c>
      <c r="D483" s="142" t="s">
        <v>415</v>
      </c>
      <c r="E483" s="142" t="s">
        <v>165</v>
      </c>
      <c r="F483" s="431">
        <f>'5'!D53</f>
        <v>24804</v>
      </c>
      <c r="G483" s="431">
        <f>'5'!E53</f>
        <v>21411</v>
      </c>
      <c r="H483" s="431">
        <f>'5'!F53</f>
        <v>21411</v>
      </c>
    </row>
    <row r="484" spans="1:8" ht="117.75" customHeight="1" x14ac:dyDescent="0.2">
      <c r="A484" s="328" t="s">
        <v>599</v>
      </c>
      <c r="B484" s="156" t="s">
        <v>211</v>
      </c>
      <c r="C484" s="156" t="s">
        <v>678</v>
      </c>
      <c r="D484" s="165" t="s">
        <v>600</v>
      </c>
      <c r="E484" s="156" t="s">
        <v>222</v>
      </c>
      <c r="F484" s="140">
        <f t="shared" ref="F484:H485" si="108">F485</f>
        <v>1249.4748</v>
      </c>
      <c r="G484" s="140">
        <f t="shared" si="108"/>
        <v>3382.85664</v>
      </c>
      <c r="H484" s="140">
        <f t="shared" si="108"/>
        <v>4228.5708000000004</v>
      </c>
    </row>
    <row r="485" spans="1:8" ht="54" customHeight="1" x14ac:dyDescent="0.2">
      <c r="A485" s="329" t="s">
        <v>725</v>
      </c>
      <c r="B485" s="142" t="s">
        <v>211</v>
      </c>
      <c r="C485" s="142" t="s">
        <v>678</v>
      </c>
      <c r="D485" s="162" t="s">
        <v>600</v>
      </c>
      <c r="E485" s="142" t="s">
        <v>724</v>
      </c>
      <c r="F485" s="431">
        <f t="shared" si="108"/>
        <v>1249.4748</v>
      </c>
      <c r="G485" s="431">
        <f t="shared" si="108"/>
        <v>3382.85664</v>
      </c>
      <c r="H485" s="431">
        <f t="shared" si="108"/>
        <v>4228.5708000000004</v>
      </c>
    </row>
    <row r="486" spans="1:8" ht="21.75" customHeight="1" x14ac:dyDescent="0.2">
      <c r="A486" s="329" t="s">
        <v>124</v>
      </c>
      <c r="B486" s="142" t="s">
        <v>211</v>
      </c>
      <c r="C486" s="142" t="s">
        <v>678</v>
      </c>
      <c r="D486" s="166" t="s">
        <v>600</v>
      </c>
      <c r="E486" s="142" t="s">
        <v>165</v>
      </c>
      <c r="F486" s="431">
        <f>'5'!D54</f>
        <v>1249.4748</v>
      </c>
      <c r="G486" s="431">
        <f>'5'!E54</f>
        <v>3382.85664</v>
      </c>
      <c r="H486" s="431">
        <f>'5'!F54</f>
        <v>4228.5708000000004</v>
      </c>
    </row>
    <row r="487" spans="1:8" ht="54.75" customHeight="1" x14ac:dyDescent="0.2">
      <c r="A487" s="337" t="s">
        <v>1090</v>
      </c>
      <c r="B487" s="251" t="s">
        <v>211</v>
      </c>
      <c r="C487" s="251" t="s">
        <v>678</v>
      </c>
      <c r="D487" s="251" t="s">
        <v>54</v>
      </c>
      <c r="E487" s="251" t="s">
        <v>222</v>
      </c>
      <c r="F487" s="252">
        <f>F488</f>
        <v>19763.884099999999</v>
      </c>
      <c r="G487" s="252">
        <f>G488</f>
        <v>27452.799999999999</v>
      </c>
      <c r="H487" s="252">
        <f>H488</f>
        <v>27106</v>
      </c>
    </row>
    <row r="488" spans="1:8" ht="25.9" customHeight="1" x14ac:dyDescent="0.2">
      <c r="A488" s="323" t="s">
        <v>714</v>
      </c>
      <c r="B488" s="10" t="s">
        <v>211</v>
      </c>
      <c r="C488" s="10" t="s">
        <v>678</v>
      </c>
      <c r="D488" s="10" t="s">
        <v>54</v>
      </c>
      <c r="E488" s="10" t="s">
        <v>222</v>
      </c>
      <c r="F488" s="138">
        <f>F489+F492+F495</f>
        <v>19763.884099999999</v>
      </c>
      <c r="G488" s="138">
        <f>G489+G492+G495</f>
        <v>27452.799999999999</v>
      </c>
      <c r="H488" s="138">
        <f>H489+H492+H495</f>
        <v>27106</v>
      </c>
    </row>
    <row r="489" spans="1:8" s="152" customFormat="1" ht="71.25" customHeight="1" x14ac:dyDescent="0.25">
      <c r="A489" s="330" t="s">
        <v>823</v>
      </c>
      <c r="B489" s="144" t="s">
        <v>211</v>
      </c>
      <c r="C489" s="144" t="s">
        <v>678</v>
      </c>
      <c r="D489" s="144" t="s">
        <v>54</v>
      </c>
      <c r="E489" s="144" t="s">
        <v>222</v>
      </c>
      <c r="F489" s="157">
        <f t="shared" ref="F489:H490" si="109">F490</f>
        <v>7996.8132999999998</v>
      </c>
      <c r="G489" s="145">
        <f t="shared" si="109"/>
        <v>11534.25</v>
      </c>
      <c r="H489" s="145">
        <f t="shared" si="109"/>
        <v>11534.25</v>
      </c>
    </row>
    <row r="490" spans="1:8" ht="52.5" customHeight="1" x14ac:dyDescent="0.2">
      <c r="A490" s="322" t="s">
        <v>725</v>
      </c>
      <c r="B490" s="136" t="s">
        <v>211</v>
      </c>
      <c r="C490" s="136" t="s">
        <v>678</v>
      </c>
      <c r="D490" s="136" t="s">
        <v>1091</v>
      </c>
      <c r="E490" s="136" t="s">
        <v>724</v>
      </c>
      <c r="F490" s="431">
        <f t="shared" si="109"/>
        <v>7996.8132999999998</v>
      </c>
      <c r="G490" s="431">
        <f t="shared" si="109"/>
        <v>11534.25</v>
      </c>
      <c r="H490" s="431">
        <f t="shared" si="109"/>
        <v>11534.25</v>
      </c>
    </row>
    <row r="491" spans="1:8" ht="25.9" customHeight="1" x14ac:dyDescent="0.2">
      <c r="A491" s="322" t="s">
        <v>124</v>
      </c>
      <c r="B491" s="136" t="s">
        <v>211</v>
      </c>
      <c r="C491" s="136" t="s">
        <v>678</v>
      </c>
      <c r="D491" s="136" t="s">
        <v>1117</v>
      </c>
      <c r="E491" s="136" t="s">
        <v>165</v>
      </c>
      <c r="F491" s="431">
        <f>'5'!D101-F791</f>
        <v>7996.8132999999998</v>
      </c>
      <c r="G491" s="431">
        <f>'5'!E101-G791</f>
        <v>11534.25</v>
      </c>
      <c r="H491" s="431">
        <f>'5'!F101-H791</f>
        <v>11534.25</v>
      </c>
    </row>
    <row r="492" spans="1:8" s="152" customFormat="1" ht="102" customHeight="1" x14ac:dyDescent="0.25">
      <c r="A492" s="330" t="s">
        <v>414</v>
      </c>
      <c r="B492" s="144" t="s">
        <v>211</v>
      </c>
      <c r="C492" s="144" t="s">
        <v>678</v>
      </c>
      <c r="D492" s="144" t="s">
        <v>1087</v>
      </c>
      <c r="E492" s="144" t="s">
        <v>222</v>
      </c>
      <c r="F492" s="157">
        <f t="shared" ref="F492:H493" si="110">F493</f>
        <v>11767.0708</v>
      </c>
      <c r="G492" s="157">
        <f t="shared" si="110"/>
        <v>15880.55</v>
      </c>
      <c r="H492" s="157">
        <f t="shared" si="110"/>
        <v>15533.75</v>
      </c>
    </row>
    <row r="493" spans="1:8" ht="56.25" customHeight="1" x14ac:dyDescent="0.2">
      <c r="A493" s="322" t="s">
        <v>725</v>
      </c>
      <c r="B493" s="136" t="s">
        <v>211</v>
      </c>
      <c r="C493" s="136" t="s">
        <v>678</v>
      </c>
      <c r="D493" s="136" t="s">
        <v>1087</v>
      </c>
      <c r="E493" s="136" t="s">
        <v>724</v>
      </c>
      <c r="F493" s="431">
        <f t="shared" si="110"/>
        <v>11767.0708</v>
      </c>
      <c r="G493" s="431">
        <f t="shared" si="110"/>
        <v>15880.55</v>
      </c>
      <c r="H493" s="431">
        <f t="shared" si="110"/>
        <v>15533.75</v>
      </c>
    </row>
    <row r="494" spans="1:8" ht="23.25" customHeight="1" x14ac:dyDescent="0.2">
      <c r="A494" s="322" t="s">
        <v>124</v>
      </c>
      <c r="B494" s="136" t="s">
        <v>211</v>
      </c>
      <c r="C494" s="136" t="s">
        <v>678</v>
      </c>
      <c r="D494" s="136" t="s">
        <v>1087</v>
      </c>
      <c r="E494" s="136" t="s">
        <v>165</v>
      </c>
      <c r="F494" s="431">
        <f>'5'!D102</f>
        <v>11767.0708</v>
      </c>
      <c r="G494" s="431">
        <f>'5'!E102</f>
        <v>15880.55</v>
      </c>
      <c r="H494" s="431">
        <f>'5'!F102</f>
        <v>15533.75</v>
      </c>
    </row>
    <row r="495" spans="1:8" s="151" customFormat="1" ht="54" customHeight="1" x14ac:dyDescent="0.2">
      <c r="A495" s="330" t="s">
        <v>1089</v>
      </c>
      <c r="B495" s="144" t="s">
        <v>211</v>
      </c>
      <c r="C495" s="144" t="s">
        <v>678</v>
      </c>
      <c r="D495" s="144" t="s">
        <v>1088</v>
      </c>
      <c r="E495" s="144" t="s">
        <v>222</v>
      </c>
      <c r="F495" s="157">
        <f>F496</f>
        <v>0</v>
      </c>
      <c r="G495" s="157">
        <f t="shared" ref="G495:H496" si="111">G496</f>
        <v>38</v>
      </c>
      <c r="H495" s="157">
        <f t="shared" si="111"/>
        <v>38</v>
      </c>
    </row>
    <row r="496" spans="1:8" ht="52.5" customHeight="1" x14ac:dyDescent="0.2">
      <c r="A496" s="322" t="s">
        <v>725</v>
      </c>
      <c r="B496" s="136" t="s">
        <v>211</v>
      </c>
      <c r="C496" s="136" t="s">
        <v>678</v>
      </c>
      <c r="D496" s="136" t="s">
        <v>1088</v>
      </c>
      <c r="E496" s="136" t="s">
        <v>724</v>
      </c>
      <c r="F496" s="431">
        <f>F497</f>
        <v>0</v>
      </c>
      <c r="G496" s="431">
        <f t="shared" si="111"/>
        <v>38</v>
      </c>
      <c r="H496" s="431">
        <f t="shared" si="111"/>
        <v>38</v>
      </c>
    </row>
    <row r="497" spans="1:8" ht="22.5" customHeight="1" x14ac:dyDescent="0.2">
      <c r="A497" s="322" t="s">
        <v>124</v>
      </c>
      <c r="B497" s="136" t="s">
        <v>211</v>
      </c>
      <c r="C497" s="136" t="s">
        <v>678</v>
      </c>
      <c r="D497" s="136" t="s">
        <v>1088</v>
      </c>
      <c r="E497" s="136" t="s">
        <v>165</v>
      </c>
      <c r="F497" s="431">
        <f>'5'!D103</f>
        <v>0</v>
      </c>
      <c r="G497" s="431">
        <f>'5'!E103</f>
        <v>38</v>
      </c>
      <c r="H497" s="431">
        <v>38</v>
      </c>
    </row>
    <row r="498" spans="1:8" ht="20.25" customHeight="1" x14ac:dyDescent="0.2">
      <c r="A498" s="321" t="s">
        <v>825</v>
      </c>
      <c r="B498" s="131" t="s">
        <v>211</v>
      </c>
      <c r="C498" s="131" t="s">
        <v>111</v>
      </c>
      <c r="D498" s="131" t="s">
        <v>676</v>
      </c>
      <c r="E498" s="131" t="s">
        <v>222</v>
      </c>
      <c r="F498" s="132">
        <f>F499+F544+F523+F528+F536+F516</f>
        <v>55473.001009999993</v>
      </c>
      <c r="G498" s="132">
        <f t="shared" ref="G498:H498" si="112">G499+G544+G523+G528+G536+G516</f>
        <v>42276.503009999993</v>
      </c>
      <c r="H498" s="132">
        <f t="shared" si="112"/>
        <v>42084.301009999996</v>
      </c>
    </row>
    <row r="499" spans="1:8" s="139" customFormat="1" ht="48.75" customHeight="1" x14ac:dyDescent="0.2">
      <c r="A499" s="323" t="s">
        <v>822</v>
      </c>
      <c r="B499" s="10" t="s">
        <v>211</v>
      </c>
      <c r="C499" s="10" t="s">
        <v>111</v>
      </c>
      <c r="D499" s="10" t="s">
        <v>22</v>
      </c>
      <c r="E499" s="10" t="s">
        <v>222</v>
      </c>
      <c r="F499" s="138">
        <f>F500</f>
        <v>34080.499999999993</v>
      </c>
      <c r="G499" s="138">
        <f t="shared" ref="G499:H499" si="113">G500</f>
        <v>25387</v>
      </c>
      <c r="H499" s="138">
        <f t="shared" si="113"/>
        <v>25387</v>
      </c>
    </row>
    <row r="500" spans="1:8" ht="33.75" customHeight="1" x14ac:dyDescent="0.2">
      <c r="A500" s="331" t="s">
        <v>815</v>
      </c>
      <c r="B500" s="136" t="s">
        <v>211</v>
      </c>
      <c r="C500" s="136" t="s">
        <v>111</v>
      </c>
      <c r="D500" s="136" t="s">
        <v>42</v>
      </c>
      <c r="E500" s="136" t="s">
        <v>222</v>
      </c>
      <c r="F500" s="137">
        <f>F501+F509+F505+F511</f>
        <v>34080.499999999993</v>
      </c>
      <c r="G500" s="137">
        <f>G501+G509+G505+G511</f>
        <v>25387</v>
      </c>
      <c r="H500" s="137">
        <f t="shared" ref="H500" si="114">H501+H509+H505+H511</f>
        <v>25387</v>
      </c>
    </row>
    <row r="501" spans="1:8" ht="30" customHeight="1" x14ac:dyDescent="0.2">
      <c r="A501" s="322" t="s">
        <v>816</v>
      </c>
      <c r="B501" s="136" t="s">
        <v>211</v>
      </c>
      <c r="C501" s="136" t="s">
        <v>111</v>
      </c>
      <c r="D501" s="136" t="s">
        <v>817</v>
      </c>
      <c r="E501" s="136" t="s">
        <v>222</v>
      </c>
      <c r="F501" s="137">
        <f>F502</f>
        <v>32214.266659999998</v>
      </c>
      <c r="G501" s="137">
        <f t="shared" ref="G501:H501" si="115">G502</f>
        <v>23349.132000000001</v>
      </c>
      <c r="H501" s="137">
        <f t="shared" si="115"/>
        <v>23349.132000000001</v>
      </c>
    </row>
    <row r="502" spans="1:8" ht="52.5" customHeight="1" x14ac:dyDescent="0.2">
      <c r="A502" s="322" t="s">
        <v>725</v>
      </c>
      <c r="B502" s="136" t="s">
        <v>211</v>
      </c>
      <c r="C502" s="136" t="s">
        <v>111</v>
      </c>
      <c r="D502" s="136" t="s">
        <v>817</v>
      </c>
      <c r="E502" s="136" t="s">
        <v>724</v>
      </c>
      <c r="F502" s="431">
        <f>F503+F504+F510+F515</f>
        <v>32214.266659999998</v>
      </c>
      <c r="G502" s="137">
        <f t="shared" ref="G502:H502" si="116">G503+G504+G510+G515</f>
        <v>23349.132000000001</v>
      </c>
      <c r="H502" s="137">
        <f t="shared" si="116"/>
        <v>23349.132000000001</v>
      </c>
    </row>
    <row r="503" spans="1:8" ht="36" customHeight="1" x14ac:dyDescent="0.2">
      <c r="A503" s="322" t="s">
        <v>450</v>
      </c>
      <c r="B503" s="136" t="s">
        <v>211</v>
      </c>
      <c r="C503" s="136" t="s">
        <v>111</v>
      </c>
      <c r="D503" s="136" t="s">
        <v>451</v>
      </c>
      <c r="E503" s="136" t="s">
        <v>165</v>
      </c>
      <c r="F503" s="431">
        <f>'5'!D71</f>
        <v>50</v>
      </c>
      <c r="G503" s="431">
        <f>'5'!E71</f>
        <v>0</v>
      </c>
      <c r="H503" s="431">
        <f>'5'!F71</f>
        <v>0</v>
      </c>
    </row>
    <row r="504" spans="1:8" ht="35.1" customHeight="1" x14ac:dyDescent="0.2">
      <c r="A504" s="322" t="s">
        <v>522</v>
      </c>
      <c r="B504" s="136" t="s">
        <v>211</v>
      </c>
      <c r="C504" s="136" t="s">
        <v>111</v>
      </c>
      <c r="D504" s="136" t="s">
        <v>43</v>
      </c>
      <c r="E504" s="136" t="s">
        <v>165</v>
      </c>
      <c r="F504" s="431">
        <f>'5'!D74</f>
        <v>12092.095179999998</v>
      </c>
      <c r="G504" s="431">
        <f>'5'!E74</f>
        <v>7974.3330000000005</v>
      </c>
      <c r="H504" s="431">
        <f>'5'!F74</f>
        <v>7974.3330000000005</v>
      </c>
    </row>
    <row r="505" spans="1:8" ht="54.6" customHeight="1" x14ac:dyDescent="0.2">
      <c r="A505" s="322" t="s">
        <v>826</v>
      </c>
      <c r="B505" s="136" t="s">
        <v>211</v>
      </c>
      <c r="C505" s="136" t="s">
        <v>111</v>
      </c>
      <c r="D505" s="136" t="s">
        <v>533</v>
      </c>
      <c r="E505" s="136" t="s">
        <v>222</v>
      </c>
      <c r="F505" s="431">
        <f>F506</f>
        <v>725.60482000000002</v>
      </c>
      <c r="G505" s="431">
        <f t="shared" ref="G505:H505" si="117">G506</f>
        <v>860.76700000000005</v>
      </c>
      <c r="H505" s="431">
        <f t="shared" si="117"/>
        <v>860.76700000000005</v>
      </c>
    </row>
    <row r="506" spans="1:8" ht="51" customHeight="1" x14ac:dyDescent="0.2">
      <c r="A506" s="322" t="s">
        <v>725</v>
      </c>
      <c r="B506" s="136" t="s">
        <v>211</v>
      </c>
      <c r="C506" s="136" t="s">
        <v>111</v>
      </c>
      <c r="D506" s="136" t="s">
        <v>533</v>
      </c>
      <c r="E506" s="136" t="s">
        <v>724</v>
      </c>
      <c r="F506" s="431">
        <f>F507+F508</f>
        <v>725.60482000000002</v>
      </c>
      <c r="G506" s="431">
        <f t="shared" ref="G506:H506" si="118">G507+G508</f>
        <v>860.76700000000005</v>
      </c>
      <c r="H506" s="431">
        <f t="shared" si="118"/>
        <v>860.76700000000005</v>
      </c>
    </row>
    <row r="507" spans="1:8" ht="64.150000000000006" hidden="1" customHeight="1" x14ac:dyDescent="0.2">
      <c r="A507" s="322" t="s">
        <v>124</v>
      </c>
      <c r="B507" s="136" t="s">
        <v>211</v>
      </c>
      <c r="C507" s="136" t="s">
        <v>111</v>
      </c>
      <c r="D507" s="136" t="s">
        <v>533</v>
      </c>
      <c r="E507" s="136" t="s">
        <v>165</v>
      </c>
      <c r="F507" s="431"/>
      <c r="G507" s="431"/>
      <c r="H507" s="137"/>
    </row>
    <row r="508" spans="1:8" ht="64.150000000000006" customHeight="1" x14ac:dyDescent="0.2">
      <c r="A508" s="329" t="s">
        <v>637</v>
      </c>
      <c r="B508" s="142" t="s">
        <v>211</v>
      </c>
      <c r="C508" s="142" t="s">
        <v>111</v>
      </c>
      <c r="D508" s="142" t="s">
        <v>533</v>
      </c>
      <c r="E508" s="142" t="s">
        <v>165</v>
      </c>
      <c r="F508" s="431">
        <f>860.767-135.16218</f>
        <v>725.60482000000002</v>
      </c>
      <c r="G508" s="431">
        <v>860.76700000000005</v>
      </c>
      <c r="H508" s="431">
        <v>860.76700000000005</v>
      </c>
    </row>
    <row r="509" spans="1:8" ht="52.5" customHeight="1" x14ac:dyDescent="0.2">
      <c r="A509" s="329" t="s">
        <v>514</v>
      </c>
      <c r="B509" s="142" t="s">
        <v>211</v>
      </c>
      <c r="C509" s="142" t="s">
        <v>111</v>
      </c>
      <c r="D509" s="142" t="s">
        <v>439</v>
      </c>
      <c r="E509" s="142" t="s">
        <v>165</v>
      </c>
      <c r="F509" s="431">
        <f>'5'!D73</f>
        <v>135</v>
      </c>
      <c r="G509" s="431">
        <f>'5'!E73</f>
        <v>0</v>
      </c>
      <c r="H509" s="431">
        <f>'5'!F73</f>
        <v>0</v>
      </c>
    </row>
    <row r="510" spans="1:8" ht="35.25" customHeight="1" x14ac:dyDescent="0.2">
      <c r="A510" s="322" t="s">
        <v>459</v>
      </c>
      <c r="B510" s="136" t="s">
        <v>211</v>
      </c>
      <c r="C510" s="136" t="s">
        <v>111</v>
      </c>
      <c r="D510" s="136" t="s">
        <v>44</v>
      </c>
      <c r="E510" s="136" t="s">
        <v>165</v>
      </c>
      <c r="F510" s="431">
        <f>'5'!D75</f>
        <v>19278.371479999998</v>
      </c>
      <c r="G510" s="431">
        <f>'5'!E75</f>
        <v>14580.999</v>
      </c>
      <c r="H510" s="431">
        <f>'5'!F75</f>
        <v>14580.999</v>
      </c>
    </row>
    <row r="511" spans="1:8" ht="63.6" customHeight="1" x14ac:dyDescent="0.2">
      <c r="A511" s="322" t="s">
        <v>827</v>
      </c>
      <c r="B511" s="136" t="s">
        <v>211</v>
      </c>
      <c r="C511" s="136" t="s">
        <v>111</v>
      </c>
      <c r="D511" s="136" t="s">
        <v>533</v>
      </c>
      <c r="E511" s="136" t="s">
        <v>222</v>
      </c>
      <c r="F511" s="431">
        <f>F512</f>
        <v>1005.6285200000001</v>
      </c>
      <c r="G511" s="431">
        <f>G512</f>
        <v>1177.1010000000001</v>
      </c>
      <c r="H511" s="137">
        <f>H512</f>
        <v>1177.1010000000001</v>
      </c>
    </row>
    <row r="512" spans="1:8" ht="51.6" customHeight="1" x14ac:dyDescent="0.2">
      <c r="A512" s="322" t="s">
        <v>725</v>
      </c>
      <c r="B512" s="136" t="s">
        <v>211</v>
      </c>
      <c r="C512" s="136" t="s">
        <v>111</v>
      </c>
      <c r="D512" s="136" t="s">
        <v>533</v>
      </c>
      <c r="E512" s="136" t="s">
        <v>724</v>
      </c>
      <c r="F512" s="431">
        <f>F513+F514</f>
        <v>1005.6285200000001</v>
      </c>
      <c r="G512" s="431">
        <f t="shared" ref="G512:H512" si="119">G513+G514</f>
        <v>1177.1010000000001</v>
      </c>
      <c r="H512" s="431">
        <f t="shared" si="119"/>
        <v>1177.1010000000001</v>
      </c>
    </row>
    <row r="513" spans="1:8" ht="35.25" hidden="1" customHeight="1" x14ac:dyDescent="0.2">
      <c r="A513" s="322" t="s">
        <v>124</v>
      </c>
      <c r="B513" s="136" t="s">
        <v>211</v>
      </c>
      <c r="C513" s="136" t="s">
        <v>111</v>
      </c>
      <c r="D513" s="136" t="s">
        <v>533</v>
      </c>
      <c r="E513" s="136" t="s">
        <v>165</v>
      </c>
      <c r="F513" s="431"/>
      <c r="G513" s="137"/>
      <c r="H513" s="137"/>
    </row>
    <row r="514" spans="1:8" ht="116.25" customHeight="1" x14ac:dyDescent="0.2">
      <c r="A514" s="329" t="s">
        <v>637</v>
      </c>
      <c r="B514" s="142" t="s">
        <v>211</v>
      </c>
      <c r="C514" s="142" t="s">
        <v>111</v>
      </c>
      <c r="D514" s="142" t="s">
        <v>533</v>
      </c>
      <c r="E514" s="142" t="s">
        <v>165</v>
      </c>
      <c r="F514" s="431">
        <f>1177.101-171.47248</f>
        <v>1005.6285200000001</v>
      </c>
      <c r="G514" s="431">
        <v>1177.1010000000001</v>
      </c>
      <c r="H514" s="431">
        <v>1177.1010000000001</v>
      </c>
    </row>
    <row r="515" spans="1:8" ht="84.75" customHeight="1" x14ac:dyDescent="0.2">
      <c r="A515" s="322" t="s">
        <v>609</v>
      </c>
      <c r="B515" s="136" t="s">
        <v>211</v>
      </c>
      <c r="C515" s="136" t="s">
        <v>111</v>
      </c>
      <c r="D515" s="136" t="s">
        <v>460</v>
      </c>
      <c r="E515" s="136" t="s">
        <v>165</v>
      </c>
      <c r="F515" s="431">
        <f>'5'!D83</f>
        <v>793.8</v>
      </c>
      <c r="G515" s="431">
        <f>'5'!E83</f>
        <v>793.8</v>
      </c>
      <c r="H515" s="431">
        <f>'5'!F83</f>
        <v>793.8</v>
      </c>
    </row>
    <row r="516" spans="1:8" ht="70.5" customHeight="1" x14ac:dyDescent="0.2">
      <c r="A516" s="330" t="s">
        <v>369</v>
      </c>
      <c r="B516" s="136" t="s">
        <v>211</v>
      </c>
      <c r="C516" s="136" t="s">
        <v>111</v>
      </c>
      <c r="D516" s="136" t="s">
        <v>676</v>
      </c>
      <c r="E516" s="136" t="s">
        <v>222</v>
      </c>
      <c r="F516" s="157">
        <f>F517+F520</f>
        <v>2000</v>
      </c>
      <c r="G516" s="157">
        <f t="shared" ref="G516:H516" si="120">G517+G520</f>
        <v>192.202</v>
      </c>
      <c r="H516" s="157">
        <f t="shared" si="120"/>
        <v>0</v>
      </c>
    </row>
    <row r="517" spans="1:8" ht="84" customHeight="1" x14ac:dyDescent="0.2">
      <c r="A517" s="322" t="s">
        <v>844</v>
      </c>
      <c r="B517" s="136" t="s">
        <v>211</v>
      </c>
      <c r="C517" s="136" t="s">
        <v>111</v>
      </c>
      <c r="D517" s="136" t="s">
        <v>845</v>
      </c>
      <c r="E517" s="136" t="s">
        <v>222</v>
      </c>
      <c r="F517" s="431">
        <f>F518</f>
        <v>1980</v>
      </c>
      <c r="G517" s="431">
        <f t="shared" ref="G517:H518" si="121">G518</f>
        <v>0</v>
      </c>
      <c r="H517" s="431">
        <f t="shared" si="121"/>
        <v>0</v>
      </c>
    </row>
    <row r="518" spans="1:8" ht="53.25" customHeight="1" x14ac:dyDescent="0.2">
      <c r="A518" s="322" t="s">
        <v>725</v>
      </c>
      <c r="B518" s="136" t="s">
        <v>211</v>
      </c>
      <c r="C518" s="136" t="s">
        <v>111</v>
      </c>
      <c r="D518" s="136" t="s">
        <v>845</v>
      </c>
      <c r="E518" s="136" t="s">
        <v>724</v>
      </c>
      <c r="F518" s="431">
        <f>F519</f>
        <v>1980</v>
      </c>
      <c r="G518" s="431">
        <f t="shared" si="121"/>
        <v>0</v>
      </c>
      <c r="H518" s="431">
        <f t="shared" si="121"/>
        <v>0</v>
      </c>
    </row>
    <row r="519" spans="1:8" ht="21.75" customHeight="1" x14ac:dyDescent="0.2">
      <c r="A519" s="322" t="s">
        <v>124</v>
      </c>
      <c r="B519" s="136" t="s">
        <v>211</v>
      </c>
      <c r="C519" s="136" t="s">
        <v>111</v>
      </c>
      <c r="D519" s="136" t="s">
        <v>845</v>
      </c>
      <c r="E519" s="136" t="s">
        <v>165</v>
      </c>
      <c r="F519" s="137">
        <f>'5'!D79</f>
        <v>1980</v>
      </c>
      <c r="G519" s="137">
        <f>'5'!E79</f>
        <v>0</v>
      </c>
      <c r="H519" s="137">
        <f>'5'!F79</f>
        <v>0</v>
      </c>
    </row>
    <row r="520" spans="1:8" ht="117" customHeight="1" x14ac:dyDescent="0.2">
      <c r="A520" s="323" t="s">
        <v>1036</v>
      </c>
      <c r="B520" s="10" t="s">
        <v>211</v>
      </c>
      <c r="C520" s="10" t="s">
        <v>111</v>
      </c>
      <c r="D520" s="10" t="s">
        <v>1035</v>
      </c>
      <c r="E520" s="10" t="s">
        <v>222</v>
      </c>
      <c r="F520" s="138">
        <f>F521</f>
        <v>20</v>
      </c>
      <c r="G520" s="138">
        <f t="shared" ref="G520:H521" si="122">G521</f>
        <v>192.202</v>
      </c>
      <c r="H520" s="138">
        <f t="shared" si="122"/>
        <v>0</v>
      </c>
    </row>
    <row r="521" spans="1:8" ht="56.25" customHeight="1" x14ac:dyDescent="0.2">
      <c r="A521" s="322" t="s">
        <v>725</v>
      </c>
      <c r="B521" s="136" t="s">
        <v>211</v>
      </c>
      <c r="C521" s="136" t="s">
        <v>111</v>
      </c>
      <c r="D521" s="136" t="s">
        <v>1035</v>
      </c>
      <c r="E521" s="136" t="s">
        <v>724</v>
      </c>
      <c r="F521" s="431">
        <f>F522</f>
        <v>20</v>
      </c>
      <c r="G521" s="431">
        <f t="shared" si="122"/>
        <v>192.202</v>
      </c>
      <c r="H521" s="431">
        <f t="shared" si="122"/>
        <v>0</v>
      </c>
    </row>
    <row r="522" spans="1:8" ht="20.45" customHeight="1" x14ac:dyDescent="0.2">
      <c r="A522" s="322" t="s">
        <v>124</v>
      </c>
      <c r="B522" s="136" t="s">
        <v>211</v>
      </c>
      <c r="C522" s="136" t="s">
        <v>111</v>
      </c>
      <c r="D522" s="136" t="s">
        <v>1035</v>
      </c>
      <c r="E522" s="136" t="s">
        <v>165</v>
      </c>
      <c r="F522" s="431">
        <v>20</v>
      </c>
      <c r="G522" s="431">
        <f>'5'!E80</f>
        <v>192.202</v>
      </c>
      <c r="H522" s="431">
        <v>0</v>
      </c>
    </row>
    <row r="523" spans="1:8" s="139" customFormat="1" ht="55.15" customHeight="1" x14ac:dyDescent="0.2">
      <c r="A523" s="323" t="s">
        <v>557</v>
      </c>
      <c r="B523" s="10" t="s">
        <v>211</v>
      </c>
      <c r="C523" s="10" t="s">
        <v>111</v>
      </c>
      <c r="D523" s="10" t="s">
        <v>58</v>
      </c>
      <c r="E523" s="10" t="s">
        <v>222</v>
      </c>
      <c r="F523" s="140">
        <f>F525+F531</f>
        <v>19392.50101</v>
      </c>
      <c r="G523" s="140">
        <f>G525+G531</f>
        <v>16697.301009999999</v>
      </c>
      <c r="H523" s="140">
        <f>H525+H531</f>
        <v>16697.301009999999</v>
      </c>
    </row>
    <row r="524" spans="1:8" s="139" customFormat="1" ht="52.9" customHeight="1" x14ac:dyDescent="0.2">
      <c r="A524" s="323" t="s">
        <v>488</v>
      </c>
      <c r="B524" s="10" t="s">
        <v>211</v>
      </c>
      <c r="C524" s="10" t="s">
        <v>111</v>
      </c>
      <c r="D524" s="10" t="s">
        <v>58</v>
      </c>
      <c r="E524" s="10" t="s">
        <v>222</v>
      </c>
      <c r="F524" s="140">
        <f>F525</f>
        <v>18382.400000000001</v>
      </c>
      <c r="G524" s="140">
        <f>G525</f>
        <v>15687.2</v>
      </c>
      <c r="H524" s="140">
        <f>H525</f>
        <v>15687.2</v>
      </c>
    </row>
    <row r="525" spans="1:8" ht="25.15" customHeight="1" x14ac:dyDescent="0.2">
      <c r="A525" s="322" t="s">
        <v>116</v>
      </c>
      <c r="B525" s="136" t="s">
        <v>211</v>
      </c>
      <c r="C525" s="136" t="s">
        <v>111</v>
      </c>
      <c r="D525" s="136" t="s">
        <v>58</v>
      </c>
      <c r="E525" s="136" t="s">
        <v>724</v>
      </c>
      <c r="F525" s="431">
        <f>F526+F527</f>
        <v>18382.400000000001</v>
      </c>
      <c r="G525" s="431">
        <f>G526+G527</f>
        <v>15687.2</v>
      </c>
      <c r="H525" s="431">
        <f>H526+H527</f>
        <v>15687.2</v>
      </c>
    </row>
    <row r="526" spans="1:8" ht="51" customHeight="1" x14ac:dyDescent="0.2">
      <c r="A526" s="330" t="s">
        <v>505</v>
      </c>
      <c r="B526" s="144" t="s">
        <v>211</v>
      </c>
      <c r="C526" s="144" t="s">
        <v>111</v>
      </c>
      <c r="D526" s="144" t="s">
        <v>489</v>
      </c>
      <c r="E526" s="144" t="s">
        <v>165</v>
      </c>
      <c r="F526" s="157">
        <f>'5'!D184</f>
        <v>13052.2</v>
      </c>
      <c r="G526" s="157">
        <f>'5'!E184</f>
        <v>11174.7</v>
      </c>
      <c r="H526" s="157">
        <f>'5'!F184</f>
        <v>11174.7</v>
      </c>
    </row>
    <row r="527" spans="1:8" ht="54" customHeight="1" x14ac:dyDescent="0.2">
      <c r="A527" s="330" t="s">
        <v>828</v>
      </c>
      <c r="B527" s="144" t="s">
        <v>211</v>
      </c>
      <c r="C527" s="144" t="s">
        <v>111</v>
      </c>
      <c r="D527" s="144" t="s">
        <v>490</v>
      </c>
      <c r="E527" s="144" t="s">
        <v>165</v>
      </c>
      <c r="F527" s="157">
        <f>'5'!D186</f>
        <v>5330.2</v>
      </c>
      <c r="G527" s="157">
        <f>'5'!E186</f>
        <v>4512.5</v>
      </c>
      <c r="H527" s="157">
        <f>'5'!F186</f>
        <v>4512.5</v>
      </c>
    </row>
    <row r="528" spans="1:8" ht="57" hidden="1" customHeight="1" x14ac:dyDescent="0.2">
      <c r="A528" s="330" t="s">
        <v>450</v>
      </c>
      <c r="B528" s="144" t="s">
        <v>211</v>
      </c>
      <c r="C528" s="144" t="s">
        <v>111</v>
      </c>
      <c r="D528" s="144" t="s">
        <v>635</v>
      </c>
      <c r="E528" s="144" t="s">
        <v>724</v>
      </c>
      <c r="F528" s="157">
        <f>F529</f>
        <v>0</v>
      </c>
      <c r="G528" s="157">
        <f>G529</f>
        <v>0</v>
      </c>
      <c r="H528" s="157">
        <f>H529</f>
        <v>0</v>
      </c>
    </row>
    <row r="529" spans="1:8" ht="58.5" hidden="1" customHeight="1" x14ac:dyDescent="0.2">
      <c r="A529" s="322" t="s">
        <v>634</v>
      </c>
      <c r="B529" s="136" t="s">
        <v>211</v>
      </c>
      <c r="C529" s="136" t="s">
        <v>111</v>
      </c>
      <c r="D529" s="136" t="s">
        <v>635</v>
      </c>
      <c r="E529" s="136" t="s">
        <v>165</v>
      </c>
      <c r="F529" s="355">
        <v>0</v>
      </c>
      <c r="G529" s="137">
        <v>0</v>
      </c>
      <c r="H529" s="137">
        <v>0</v>
      </c>
    </row>
    <row r="530" spans="1:8" ht="34.5" hidden="1" customHeight="1" x14ac:dyDescent="0.2">
      <c r="A530" s="330"/>
      <c r="B530" s="144"/>
      <c r="C530" s="144"/>
      <c r="D530" s="144"/>
      <c r="E530" s="144"/>
      <c r="F530" s="157"/>
      <c r="G530" s="145"/>
      <c r="H530" s="145"/>
    </row>
    <row r="531" spans="1:8" ht="86.25" customHeight="1" x14ac:dyDescent="0.2">
      <c r="A531" s="330" t="s">
        <v>337</v>
      </c>
      <c r="B531" s="144" t="s">
        <v>211</v>
      </c>
      <c r="C531" s="144" t="s">
        <v>111</v>
      </c>
      <c r="D531" s="144" t="s">
        <v>676</v>
      </c>
      <c r="E531" s="144" t="s">
        <v>222</v>
      </c>
      <c r="F531" s="157">
        <f>F532+F534</f>
        <v>1010.10101</v>
      </c>
      <c r="G531" s="145">
        <f>G532+G534</f>
        <v>1010.10101</v>
      </c>
      <c r="H531" s="145">
        <f>H532+H534</f>
        <v>1010.10101</v>
      </c>
    </row>
    <row r="532" spans="1:8" ht="99.75" customHeight="1" x14ac:dyDescent="0.2">
      <c r="A532" s="322" t="s">
        <v>829</v>
      </c>
      <c r="B532" s="136" t="s">
        <v>211</v>
      </c>
      <c r="C532" s="136" t="s">
        <v>111</v>
      </c>
      <c r="D532" s="136" t="s">
        <v>392</v>
      </c>
      <c r="E532" s="136" t="s">
        <v>222</v>
      </c>
      <c r="F532" s="137">
        <f>F533</f>
        <v>1000</v>
      </c>
      <c r="G532" s="137">
        <f>G533</f>
        <v>1000</v>
      </c>
      <c r="H532" s="137">
        <f>H533</f>
        <v>1000</v>
      </c>
    </row>
    <row r="533" spans="1:8" ht="23.25" customHeight="1" x14ac:dyDescent="0.2">
      <c r="A533" s="322" t="s">
        <v>124</v>
      </c>
      <c r="B533" s="136" t="s">
        <v>211</v>
      </c>
      <c r="C533" s="136" t="s">
        <v>111</v>
      </c>
      <c r="D533" s="136" t="s">
        <v>392</v>
      </c>
      <c r="E533" s="136" t="s">
        <v>724</v>
      </c>
      <c r="F533" s="137">
        <v>1000</v>
      </c>
      <c r="G533" s="137">
        <v>1000</v>
      </c>
      <c r="H533" s="137">
        <v>1000</v>
      </c>
    </row>
    <row r="534" spans="1:8" ht="133.5" customHeight="1" x14ac:dyDescent="0.2">
      <c r="A534" s="322" t="s">
        <v>830</v>
      </c>
      <c r="B534" s="136" t="s">
        <v>211</v>
      </c>
      <c r="C534" s="136" t="s">
        <v>111</v>
      </c>
      <c r="D534" s="142" t="s">
        <v>608</v>
      </c>
      <c r="E534" s="136" t="s">
        <v>724</v>
      </c>
      <c r="F534" s="137">
        <f>F535</f>
        <v>10.10101</v>
      </c>
      <c r="G534" s="137">
        <f>G535</f>
        <v>10.10101</v>
      </c>
      <c r="H534" s="137">
        <f>H535</f>
        <v>10.10101</v>
      </c>
    </row>
    <row r="535" spans="1:8" ht="26.25" customHeight="1" x14ac:dyDescent="0.2">
      <c r="A535" s="322" t="s">
        <v>124</v>
      </c>
      <c r="B535" s="136" t="s">
        <v>211</v>
      </c>
      <c r="C535" s="136" t="s">
        <v>111</v>
      </c>
      <c r="D535" s="142" t="s">
        <v>608</v>
      </c>
      <c r="E535" s="136" t="s">
        <v>165</v>
      </c>
      <c r="F535" s="137">
        <f>'5'!D178</f>
        <v>10.10101</v>
      </c>
      <c r="G535" s="137">
        <f>'5'!E178</f>
        <v>10.10101</v>
      </c>
      <c r="H535" s="137">
        <f>'5'!F178</f>
        <v>10.10101</v>
      </c>
    </row>
    <row r="536" spans="1:8" s="139" customFormat="1" ht="48.75" hidden="1" customHeight="1" x14ac:dyDescent="0.2">
      <c r="A536" s="328" t="s">
        <v>485</v>
      </c>
      <c r="B536" s="10" t="s">
        <v>211</v>
      </c>
      <c r="C536" s="10" t="s">
        <v>111</v>
      </c>
      <c r="D536" s="156" t="s">
        <v>628</v>
      </c>
      <c r="E536" s="156" t="s">
        <v>222</v>
      </c>
      <c r="F536" s="140">
        <f t="shared" ref="F536:H537" si="123">F537</f>
        <v>0</v>
      </c>
      <c r="G536" s="140">
        <f t="shared" si="123"/>
        <v>0</v>
      </c>
      <c r="H536" s="140">
        <f t="shared" si="123"/>
        <v>0</v>
      </c>
    </row>
    <row r="537" spans="1:8" ht="26.25" hidden="1" customHeight="1" x14ac:dyDescent="0.2">
      <c r="A537" s="322" t="s">
        <v>831</v>
      </c>
      <c r="B537" s="136" t="s">
        <v>211</v>
      </c>
      <c r="C537" s="136" t="s">
        <v>111</v>
      </c>
      <c r="D537" s="142" t="s">
        <v>628</v>
      </c>
      <c r="E537" s="142" t="s">
        <v>724</v>
      </c>
      <c r="F537" s="431">
        <f t="shared" si="123"/>
        <v>0</v>
      </c>
      <c r="G537" s="431">
        <f t="shared" si="123"/>
        <v>0</v>
      </c>
      <c r="H537" s="431">
        <f t="shared" si="123"/>
        <v>0</v>
      </c>
    </row>
    <row r="538" spans="1:8" ht="26.25" hidden="1" customHeight="1" x14ac:dyDescent="0.2">
      <c r="A538" s="322" t="s">
        <v>832</v>
      </c>
      <c r="B538" s="136" t="s">
        <v>211</v>
      </c>
      <c r="C538" s="136" t="s">
        <v>111</v>
      </c>
      <c r="D538" s="142" t="s">
        <v>628</v>
      </c>
      <c r="E538" s="142" t="s">
        <v>165</v>
      </c>
      <c r="F538" s="431">
        <v>0</v>
      </c>
      <c r="G538" s="137">
        <v>0</v>
      </c>
      <c r="H538" s="137">
        <v>0</v>
      </c>
    </row>
    <row r="539" spans="1:8" ht="26.25" hidden="1" customHeight="1" x14ac:dyDescent="0.2">
      <c r="A539" s="330" t="s">
        <v>804</v>
      </c>
      <c r="B539" s="136" t="s">
        <v>211</v>
      </c>
      <c r="C539" s="136" t="s">
        <v>111</v>
      </c>
      <c r="D539" s="136" t="s">
        <v>833</v>
      </c>
      <c r="E539" s="144" t="s">
        <v>222</v>
      </c>
      <c r="F539" s="145">
        <f>F540</f>
        <v>0</v>
      </c>
      <c r="G539" s="145">
        <f t="shared" ref="G539:H541" si="124">G540</f>
        <v>0</v>
      </c>
      <c r="H539" s="145">
        <f t="shared" si="124"/>
        <v>0</v>
      </c>
    </row>
    <row r="540" spans="1:8" ht="26.25" hidden="1" customHeight="1" x14ac:dyDescent="0.2">
      <c r="A540" s="322" t="s">
        <v>834</v>
      </c>
      <c r="B540" s="136" t="s">
        <v>211</v>
      </c>
      <c r="C540" s="136" t="s">
        <v>111</v>
      </c>
      <c r="D540" s="136" t="s">
        <v>835</v>
      </c>
      <c r="E540" s="136" t="s">
        <v>222</v>
      </c>
      <c r="F540" s="137">
        <f>F541</f>
        <v>0</v>
      </c>
      <c r="G540" s="137">
        <f t="shared" si="124"/>
        <v>0</v>
      </c>
      <c r="H540" s="137">
        <f t="shared" si="124"/>
        <v>0</v>
      </c>
    </row>
    <row r="541" spans="1:8" ht="47.25" hidden="1" customHeight="1" x14ac:dyDescent="0.2">
      <c r="A541" s="322" t="s">
        <v>725</v>
      </c>
      <c r="B541" s="136" t="s">
        <v>211</v>
      </c>
      <c r="C541" s="136" t="s">
        <v>111</v>
      </c>
      <c r="D541" s="136" t="s">
        <v>836</v>
      </c>
      <c r="E541" s="136" t="s">
        <v>724</v>
      </c>
      <c r="F541" s="137">
        <f>F542</f>
        <v>0</v>
      </c>
      <c r="G541" s="137">
        <f t="shared" si="124"/>
        <v>0</v>
      </c>
      <c r="H541" s="137">
        <f t="shared" si="124"/>
        <v>0</v>
      </c>
    </row>
    <row r="542" spans="1:8" ht="21" hidden="1" customHeight="1" x14ac:dyDescent="0.2">
      <c r="A542" s="322" t="s">
        <v>124</v>
      </c>
      <c r="B542" s="136" t="s">
        <v>211</v>
      </c>
      <c r="C542" s="136" t="s">
        <v>111</v>
      </c>
      <c r="D542" s="136" t="s">
        <v>837</v>
      </c>
      <c r="E542" s="136" t="s">
        <v>165</v>
      </c>
      <c r="F542" s="137"/>
      <c r="G542" s="137"/>
      <c r="H542" s="137"/>
    </row>
    <row r="543" spans="1:8" ht="12.75" hidden="1" customHeight="1" x14ac:dyDescent="0.2">
      <c r="A543" s="322"/>
      <c r="B543" s="136"/>
      <c r="C543" s="136"/>
      <c r="D543" s="136"/>
      <c r="E543" s="136"/>
      <c r="F543" s="137"/>
      <c r="G543" s="137"/>
      <c r="H543" s="137"/>
    </row>
    <row r="544" spans="1:8" ht="50.45" hidden="1" customHeight="1" x14ac:dyDescent="0.2">
      <c r="A544" s="323" t="s">
        <v>838</v>
      </c>
      <c r="B544" s="10" t="s">
        <v>211</v>
      </c>
      <c r="C544" s="10" t="s">
        <v>111</v>
      </c>
      <c r="D544" s="10" t="s">
        <v>471</v>
      </c>
      <c r="E544" s="10" t="s">
        <v>222</v>
      </c>
      <c r="F544" s="138">
        <f t="shared" ref="F544:H545" si="125">F545</f>
        <v>0</v>
      </c>
      <c r="G544" s="138">
        <f t="shared" si="125"/>
        <v>0</v>
      </c>
      <c r="H544" s="138">
        <f t="shared" si="125"/>
        <v>0</v>
      </c>
    </row>
    <row r="545" spans="1:8" ht="49.9" hidden="1" customHeight="1" x14ac:dyDescent="0.2">
      <c r="A545" s="322" t="s">
        <v>725</v>
      </c>
      <c r="B545" s="136" t="s">
        <v>211</v>
      </c>
      <c r="C545" s="136" t="s">
        <v>111</v>
      </c>
      <c r="D545" s="136" t="s">
        <v>471</v>
      </c>
      <c r="E545" s="136" t="s">
        <v>724</v>
      </c>
      <c r="F545" s="137">
        <f t="shared" si="125"/>
        <v>0</v>
      </c>
      <c r="G545" s="137">
        <f t="shared" si="125"/>
        <v>0</v>
      </c>
      <c r="H545" s="137">
        <f t="shared" si="125"/>
        <v>0</v>
      </c>
    </row>
    <row r="546" spans="1:8" ht="19.149999999999999" hidden="1" customHeight="1" x14ac:dyDescent="0.2">
      <c r="A546" s="322" t="s">
        <v>124</v>
      </c>
      <c r="B546" s="136" t="s">
        <v>211</v>
      </c>
      <c r="C546" s="136" t="s">
        <v>111</v>
      </c>
      <c r="D546" s="136" t="s">
        <v>471</v>
      </c>
      <c r="E546" s="136" t="s">
        <v>165</v>
      </c>
      <c r="F546" s="137"/>
      <c r="G546" s="137"/>
      <c r="H546" s="137"/>
    </row>
    <row r="547" spans="1:8" s="139" customFormat="1" ht="52.5" customHeight="1" x14ac:dyDescent="0.2">
      <c r="A547" s="321" t="s">
        <v>822</v>
      </c>
      <c r="B547" s="131" t="s">
        <v>211</v>
      </c>
      <c r="C547" s="131" t="s">
        <v>695</v>
      </c>
      <c r="D547" s="131" t="s">
        <v>22</v>
      </c>
      <c r="E547" s="131" t="s">
        <v>222</v>
      </c>
      <c r="F547" s="132">
        <f>F548+F552</f>
        <v>273</v>
      </c>
      <c r="G547" s="132">
        <f t="shared" ref="G547:H547" si="126">G548+G552</f>
        <v>138</v>
      </c>
      <c r="H547" s="132">
        <f t="shared" si="126"/>
        <v>138</v>
      </c>
    </row>
    <row r="548" spans="1:8" ht="38.25" customHeight="1" x14ac:dyDescent="0.2">
      <c r="A548" s="331" t="s">
        <v>839</v>
      </c>
      <c r="B548" s="136" t="s">
        <v>211</v>
      </c>
      <c r="C548" s="136" t="s">
        <v>695</v>
      </c>
      <c r="D548" s="136" t="s">
        <v>48</v>
      </c>
      <c r="E548" s="136" t="s">
        <v>222</v>
      </c>
      <c r="F548" s="137">
        <f t="shared" ref="F548:H550" si="127">F549</f>
        <v>130</v>
      </c>
      <c r="G548" s="137">
        <f t="shared" si="127"/>
        <v>50</v>
      </c>
      <c r="H548" s="137">
        <f t="shared" si="127"/>
        <v>50</v>
      </c>
    </row>
    <row r="549" spans="1:8" ht="36.75" customHeight="1" x14ac:dyDescent="0.2">
      <c r="A549" s="322" t="s">
        <v>840</v>
      </c>
      <c r="B549" s="136" t="s">
        <v>211</v>
      </c>
      <c r="C549" s="136" t="s">
        <v>695</v>
      </c>
      <c r="D549" s="136" t="s">
        <v>49</v>
      </c>
      <c r="E549" s="136" t="s">
        <v>222</v>
      </c>
      <c r="F549" s="137">
        <f>F550</f>
        <v>130</v>
      </c>
      <c r="G549" s="137">
        <f t="shared" si="127"/>
        <v>50</v>
      </c>
      <c r="H549" s="137">
        <f t="shared" si="127"/>
        <v>50</v>
      </c>
    </row>
    <row r="550" spans="1:8" ht="49.5" customHeight="1" x14ac:dyDescent="0.2">
      <c r="A550" s="322" t="s">
        <v>725</v>
      </c>
      <c r="B550" s="136" t="s">
        <v>211</v>
      </c>
      <c r="C550" s="136" t="s">
        <v>695</v>
      </c>
      <c r="D550" s="136" t="s">
        <v>49</v>
      </c>
      <c r="E550" s="136" t="s">
        <v>724</v>
      </c>
      <c r="F550" s="137">
        <f>F551</f>
        <v>130</v>
      </c>
      <c r="G550" s="137">
        <f t="shared" si="127"/>
        <v>50</v>
      </c>
      <c r="H550" s="137">
        <f t="shared" si="127"/>
        <v>50</v>
      </c>
    </row>
    <row r="551" spans="1:8" ht="20.25" customHeight="1" x14ac:dyDescent="0.2">
      <c r="A551" s="322" t="s">
        <v>124</v>
      </c>
      <c r="B551" s="136" t="s">
        <v>211</v>
      </c>
      <c r="C551" s="136" t="s">
        <v>695</v>
      </c>
      <c r="D551" s="136" t="s">
        <v>49</v>
      </c>
      <c r="E551" s="136" t="s">
        <v>165</v>
      </c>
      <c r="F551" s="431">
        <f>'5'!D88</f>
        <v>130</v>
      </c>
      <c r="G551" s="431">
        <f>'5'!E88</f>
        <v>50</v>
      </c>
      <c r="H551" s="431">
        <f>'5'!F88</f>
        <v>50</v>
      </c>
    </row>
    <row r="552" spans="1:8" ht="57" customHeight="1" x14ac:dyDescent="0.2">
      <c r="A552" s="322" t="s">
        <v>1033</v>
      </c>
      <c r="B552" s="136" t="s">
        <v>211</v>
      </c>
      <c r="C552" s="136" t="s">
        <v>695</v>
      </c>
      <c r="D552" s="136" t="s">
        <v>1030</v>
      </c>
      <c r="E552" s="136" t="s">
        <v>222</v>
      </c>
      <c r="F552" s="431">
        <f>F553</f>
        <v>143</v>
      </c>
      <c r="G552" s="431">
        <f t="shared" ref="G552:H553" si="128">G553</f>
        <v>88</v>
      </c>
      <c r="H552" s="431">
        <f t="shared" si="128"/>
        <v>88</v>
      </c>
    </row>
    <row r="553" spans="1:8" ht="33" customHeight="1" x14ac:dyDescent="0.2">
      <c r="A553" s="322" t="s">
        <v>686</v>
      </c>
      <c r="B553" s="136" t="s">
        <v>211</v>
      </c>
      <c r="C553" s="136" t="s">
        <v>695</v>
      </c>
      <c r="D553" s="136" t="s">
        <v>1030</v>
      </c>
      <c r="E553" s="136" t="s">
        <v>687</v>
      </c>
      <c r="F553" s="431">
        <f>F554</f>
        <v>143</v>
      </c>
      <c r="G553" s="431">
        <f t="shared" si="128"/>
        <v>88</v>
      </c>
      <c r="H553" s="431">
        <f t="shared" si="128"/>
        <v>88</v>
      </c>
    </row>
    <row r="554" spans="1:8" ht="48.75" customHeight="1" x14ac:dyDescent="0.2">
      <c r="A554" s="322" t="s">
        <v>688</v>
      </c>
      <c r="B554" s="136" t="s">
        <v>211</v>
      </c>
      <c r="C554" s="136" t="s">
        <v>695</v>
      </c>
      <c r="D554" s="136" t="s">
        <v>1030</v>
      </c>
      <c r="E554" s="136" t="s">
        <v>689</v>
      </c>
      <c r="F554" s="431">
        <f>'5'!D265</f>
        <v>143</v>
      </c>
      <c r="G554" s="431">
        <f>'5'!E265</f>
        <v>88</v>
      </c>
      <c r="H554" s="431">
        <f>'5'!F265</f>
        <v>88</v>
      </c>
    </row>
    <row r="555" spans="1:8" ht="51.75" hidden="1" customHeight="1" x14ac:dyDescent="0.2">
      <c r="A555" s="322"/>
      <c r="B555" s="136"/>
      <c r="C555" s="136"/>
      <c r="D555" s="136"/>
      <c r="E555" s="136"/>
      <c r="F555" s="431"/>
      <c r="G555" s="431"/>
      <c r="H555" s="431"/>
    </row>
    <row r="556" spans="1:8" ht="20.25" hidden="1" customHeight="1" x14ac:dyDescent="0.2">
      <c r="A556" s="322"/>
      <c r="B556" s="136"/>
      <c r="C556" s="136"/>
      <c r="D556" s="136"/>
      <c r="E556" s="136"/>
      <c r="F556" s="431"/>
      <c r="G556" s="431"/>
      <c r="H556" s="431"/>
    </row>
    <row r="557" spans="1:8" ht="20.25" hidden="1" customHeight="1" x14ac:dyDescent="0.2">
      <c r="A557" s="322"/>
      <c r="B557" s="136"/>
      <c r="C557" s="136"/>
      <c r="D557" s="136"/>
      <c r="E557" s="136"/>
      <c r="F557" s="431"/>
      <c r="G557" s="431"/>
      <c r="H557" s="431"/>
    </row>
    <row r="558" spans="1:8" ht="20.25" hidden="1" customHeight="1" x14ac:dyDescent="0.2">
      <c r="A558" s="322"/>
      <c r="B558" s="136"/>
      <c r="C558" s="136"/>
      <c r="D558" s="136"/>
      <c r="E558" s="136"/>
      <c r="F558" s="431"/>
      <c r="G558" s="431"/>
      <c r="H558" s="431"/>
    </row>
    <row r="559" spans="1:8" ht="20.25" hidden="1" customHeight="1" x14ac:dyDescent="0.2">
      <c r="A559" s="322"/>
      <c r="B559" s="136"/>
      <c r="C559" s="136"/>
      <c r="D559" s="136"/>
      <c r="E559" s="136"/>
      <c r="F559" s="431"/>
      <c r="G559" s="431"/>
      <c r="H559" s="431"/>
    </row>
    <row r="560" spans="1:8" ht="20.25" hidden="1" customHeight="1" x14ac:dyDescent="0.2">
      <c r="A560" s="322"/>
      <c r="B560" s="136"/>
      <c r="C560" s="136"/>
      <c r="D560" s="136"/>
      <c r="E560" s="136"/>
      <c r="F560" s="431"/>
      <c r="G560" s="431"/>
      <c r="H560" s="431"/>
    </row>
    <row r="561" spans="1:8" ht="20.25" hidden="1" customHeight="1" x14ac:dyDescent="0.2">
      <c r="A561" s="322"/>
      <c r="B561" s="136"/>
      <c r="C561" s="136"/>
      <c r="D561" s="136"/>
      <c r="E561" s="136"/>
      <c r="F561" s="431"/>
      <c r="G561" s="431"/>
      <c r="H561" s="431"/>
    </row>
    <row r="562" spans="1:8" ht="20.25" hidden="1" customHeight="1" x14ac:dyDescent="0.2">
      <c r="A562" s="322"/>
      <c r="B562" s="136"/>
      <c r="C562" s="136"/>
      <c r="D562" s="136"/>
      <c r="E562" s="136"/>
      <c r="F562" s="431"/>
      <c r="G562" s="431"/>
      <c r="H562" s="431"/>
    </row>
    <row r="563" spans="1:8" ht="20.25" hidden="1" customHeight="1" x14ac:dyDescent="0.2">
      <c r="A563" s="322"/>
      <c r="B563" s="136"/>
      <c r="C563" s="136"/>
      <c r="D563" s="136"/>
      <c r="E563" s="136"/>
      <c r="F563" s="431"/>
      <c r="G563" s="431"/>
      <c r="H563" s="431"/>
    </row>
    <row r="564" spans="1:8" ht="20.25" hidden="1" customHeight="1" x14ac:dyDescent="0.2">
      <c r="A564" s="339" t="s">
        <v>841</v>
      </c>
      <c r="B564" s="168" t="s">
        <v>211</v>
      </c>
      <c r="C564" s="168" t="s">
        <v>211</v>
      </c>
      <c r="D564" s="168" t="s">
        <v>676</v>
      </c>
      <c r="E564" s="168" t="s">
        <v>222</v>
      </c>
      <c r="F564" s="169">
        <f t="shared" ref="F564:H566" si="129">F565</f>
        <v>0</v>
      </c>
      <c r="G564" s="169">
        <f t="shared" si="129"/>
        <v>0</v>
      </c>
      <c r="H564" s="169">
        <f t="shared" si="129"/>
        <v>0</v>
      </c>
    </row>
    <row r="565" spans="1:8" ht="50.1" hidden="1" customHeight="1" x14ac:dyDescent="0.2">
      <c r="A565" s="339" t="s">
        <v>254</v>
      </c>
      <c r="B565" s="168" t="s">
        <v>211</v>
      </c>
      <c r="C565" s="168" t="s">
        <v>211</v>
      </c>
      <c r="D565" s="168" t="s">
        <v>22</v>
      </c>
      <c r="E565" s="168" t="s">
        <v>222</v>
      </c>
      <c r="F565" s="153">
        <f t="shared" si="129"/>
        <v>0</v>
      </c>
      <c r="G565" s="153">
        <f t="shared" si="129"/>
        <v>0</v>
      </c>
      <c r="H565" s="153">
        <f t="shared" si="129"/>
        <v>0</v>
      </c>
    </row>
    <row r="566" spans="1:8" ht="33.75" hidden="1" customHeight="1" x14ac:dyDescent="0.2">
      <c r="A566" s="340" t="s">
        <v>249</v>
      </c>
      <c r="B566" s="170" t="s">
        <v>211</v>
      </c>
      <c r="C566" s="170" t="s">
        <v>211</v>
      </c>
      <c r="D566" s="170" t="s">
        <v>50</v>
      </c>
      <c r="E566" s="170" t="s">
        <v>222</v>
      </c>
      <c r="F566" s="153">
        <f t="shared" si="129"/>
        <v>0</v>
      </c>
      <c r="G566" s="153">
        <f t="shared" si="129"/>
        <v>0</v>
      </c>
      <c r="H566" s="153">
        <f t="shared" si="129"/>
        <v>0</v>
      </c>
    </row>
    <row r="567" spans="1:8" s="139" customFormat="1" ht="65.25" hidden="1" customHeight="1" x14ac:dyDescent="0.2">
      <c r="A567" s="339" t="s">
        <v>395</v>
      </c>
      <c r="B567" s="168" t="s">
        <v>211</v>
      </c>
      <c r="C567" s="168" t="s">
        <v>211</v>
      </c>
      <c r="D567" s="168" t="s">
        <v>50</v>
      </c>
      <c r="E567" s="168" t="s">
        <v>222</v>
      </c>
      <c r="F567" s="169">
        <f>F568+F569</f>
        <v>0</v>
      </c>
      <c r="G567" s="169">
        <f>G568+G569</f>
        <v>0</v>
      </c>
      <c r="H567" s="169">
        <f>H568+H569</f>
        <v>0</v>
      </c>
    </row>
    <row r="568" spans="1:8" ht="33" hidden="1" customHeight="1" x14ac:dyDescent="0.2">
      <c r="A568" s="341" t="s">
        <v>842</v>
      </c>
      <c r="B568" s="170" t="s">
        <v>211</v>
      </c>
      <c r="C568" s="170" t="s">
        <v>211</v>
      </c>
      <c r="D568" s="170" t="s">
        <v>51</v>
      </c>
      <c r="E568" s="170" t="s">
        <v>843</v>
      </c>
      <c r="F568" s="153">
        <f>F569</f>
        <v>0</v>
      </c>
      <c r="G568" s="153">
        <f>G569</f>
        <v>0</v>
      </c>
      <c r="H568" s="153">
        <f>H569</f>
        <v>0</v>
      </c>
    </row>
    <row r="569" spans="1:8" ht="33" hidden="1" customHeight="1" x14ac:dyDescent="0.2">
      <c r="A569" s="341" t="s">
        <v>120</v>
      </c>
      <c r="B569" s="170" t="s">
        <v>211</v>
      </c>
      <c r="C569" s="170" t="s">
        <v>211</v>
      </c>
      <c r="D569" s="170" t="s">
        <v>51</v>
      </c>
      <c r="E569" s="170" t="s">
        <v>121</v>
      </c>
      <c r="F569" s="153"/>
      <c r="G569" s="153"/>
      <c r="H569" s="153"/>
    </row>
    <row r="570" spans="1:8" ht="48.75" hidden="1" customHeight="1" x14ac:dyDescent="0.2">
      <c r="A570" s="341" t="s">
        <v>725</v>
      </c>
      <c r="B570" s="170" t="s">
        <v>211</v>
      </c>
      <c r="C570" s="170" t="s">
        <v>211</v>
      </c>
      <c r="D570" s="170" t="s">
        <v>51</v>
      </c>
      <c r="E570" s="170" t="s">
        <v>724</v>
      </c>
      <c r="F570" s="153">
        <f>F571</f>
        <v>0</v>
      </c>
      <c r="G570" s="153">
        <f>G571</f>
        <v>0</v>
      </c>
      <c r="H570" s="153">
        <f>H571</f>
        <v>0</v>
      </c>
    </row>
    <row r="571" spans="1:8" ht="18" hidden="1" customHeight="1" x14ac:dyDescent="0.2">
      <c r="A571" s="341" t="s">
        <v>124</v>
      </c>
      <c r="B571" s="170" t="s">
        <v>211</v>
      </c>
      <c r="C571" s="170" t="s">
        <v>211</v>
      </c>
      <c r="D571" s="170" t="s">
        <v>51</v>
      </c>
      <c r="E571" s="170" t="s">
        <v>165</v>
      </c>
      <c r="F571" s="153"/>
      <c r="G571" s="153"/>
      <c r="H571" s="153"/>
    </row>
    <row r="572" spans="1:8" ht="51" hidden="1" customHeight="1" x14ac:dyDescent="0.2">
      <c r="A572" s="330" t="s">
        <v>369</v>
      </c>
      <c r="B572" s="136" t="s">
        <v>211</v>
      </c>
      <c r="C572" s="136" t="s">
        <v>211</v>
      </c>
      <c r="D572" s="144" t="s">
        <v>676</v>
      </c>
      <c r="E572" s="144" t="s">
        <v>222</v>
      </c>
      <c r="F572" s="145">
        <f>F573</f>
        <v>0</v>
      </c>
      <c r="G572" s="145">
        <f t="shared" ref="G572:H574" si="130">G573</f>
        <v>0</v>
      </c>
      <c r="H572" s="145">
        <f t="shared" si="130"/>
        <v>0</v>
      </c>
    </row>
    <row r="573" spans="1:8" ht="82.9" hidden="1" customHeight="1" x14ac:dyDescent="0.2">
      <c r="A573" s="322" t="s">
        <v>844</v>
      </c>
      <c r="B573" s="136" t="s">
        <v>211</v>
      </c>
      <c r="C573" s="136" t="s">
        <v>211</v>
      </c>
      <c r="D573" s="136" t="s">
        <v>845</v>
      </c>
      <c r="E573" s="136" t="s">
        <v>222</v>
      </c>
      <c r="F573" s="137">
        <f>F574</f>
        <v>0</v>
      </c>
      <c r="G573" s="137">
        <f t="shared" si="130"/>
        <v>0</v>
      </c>
      <c r="H573" s="137">
        <f t="shared" si="130"/>
        <v>0</v>
      </c>
    </row>
    <row r="574" spans="1:8" ht="45.6" hidden="1" customHeight="1" x14ac:dyDescent="0.2">
      <c r="A574" s="322" t="s">
        <v>725</v>
      </c>
      <c r="B574" s="136" t="s">
        <v>211</v>
      </c>
      <c r="C574" s="136" t="s">
        <v>211</v>
      </c>
      <c r="D574" s="136" t="s">
        <v>845</v>
      </c>
      <c r="E574" s="136" t="s">
        <v>724</v>
      </c>
      <c r="F574" s="137">
        <f>F575</f>
        <v>0</v>
      </c>
      <c r="G574" s="137">
        <f t="shared" si="130"/>
        <v>0</v>
      </c>
      <c r="H574" s="137">
        <f t="shared" si="130"/>
        <v>0</v>
      </c>
    </row>
    <row r="575" spans="1:8" ht="23.25" hidden="1" customHeight="1" x14ac:dyDescent="0.2">
      <c r="A575" s="322" t="s">
        <v>124</v>
      </c>
      <c r="B575" s="136" t="s">
        <v>211</v>
      </c>
      <c r="C575" s="136" t="s">
        <v>211</v>
      </c>
      <c r="D575" s="136" t="s">
        <v>845</v>
      </c>
      <c r="E575" s="136" t="s">
        <v>165</v>
      </c>
      <c r="F575" s="137"/>
      <c r="G575" s="137"/>
      <c r="H575" s="137"/>
    </row>
    <row r="576" spans="1:8" ht="94.15" hidden="1" customHeight="1" x14ac:dyDescent="0.2">
      <c r="A576" s="322" t="s">
        <v>846</v>
      </c>
      <c r="B576" s="136" t="s">
        <v>211</v>
      </c>
      <c r="C576" s="136" t="s">
        <v>211</v>
      </c>
      <c r="D576" s="136" t="s">
        <v>1035</v>
      </c>
      <c r="E576" s="136" t="s">
        <v>222</v>
      </c>
      <c r="F576" s="137">
        <f t="shared" ref="F576:H577" si="131">F577</f>
        <v>0</v>
      </c>
      <c r="G576" s="137">
        <f t="shared" si="131"/>
        <v>0</v>
      </c>
      <c r="H576" s="137">
        <f t="shared" si="131"/>
        <v>0</v>
      </c>
    </row>
    <row r="577" spans="1:8" ht="48" hidden="1" customHeight="1" x14ac:dyDescent="0.2">
      <c r="A577" s="322" t="s">
        <v>725</v>
      </c>
      <c r="B577" s="136" t="s">
        <v>211</v>
      </c>
      <c r="C577" s="136" t="s">
        <v>211</v>
      </c>
      <c r="D577" s="136" t="s">
        <v>1034</v>
      </c>
      <c r="E577" s="136" t="s">
        <v>724</v>
      </c>
      <c r="F577" s="137">
        <f t="shared" si="131"/>
        <v>0</v>
      </c>
      <c r="G577" s="137">
        <f t="shared" si="131"/>
        <v>0</v>
      </c>
      <c r="H577" s="137">
        <f t="shared" si="131"/>
        <v>0</v>
      </c>
    </row>
    <row r="578" spans="1:8" ht="23.25" hidden="1" customHeight="1" x14ac:dyDescent="0.2">
      <c r="A578" s="322" t="s">
        <v>124</v>
      </c>
      <c r="B578" s="136" t="s">
        <v>211</v>
      </c>
      <c r="C578" s="136" t="s">
        <v>211</v>
      </c>
      <c r="D578" s="136" t="s">
        <v>1034</v>
      </c>
      <c r="E578" s="136" t="s">
        <v>165</v>
      </c>
      <c r="F578" s="137"/>
      <c r="G578" s="137"/>
      <c r="H578" s="137"/>
    </row>
    <row r="579" spans="1:8" ht="66" hidden="1" customHeight="1" x14ac:dyDescent="0.2">
      <c r="A579" s="322" t="s">
        <v>457</v>
      </c>
      <c r="B579" s="136" t="s">
        <v>211</v>
      </c>
      <c r="C579" s="136" t="s">
        <v>211</v>
      </c>
      <c r="D579" s="136" t="s">
        <v>456</v>
      </c>
      <c r="E579" s="136" t="s">
        <v>222</v>
      </c>
      <c r="F579" s="137">
        <f t="shared" ref="F579:H580" si="132">F580</f>
        <v>0</v>
      </c>
      <c r="G579" s="137">
        <f t="shared" si="132"/>
        <v>0</v>
      </c>
      <c r="H579" s="137">
        <f t="shared" si="132"/>
        <v>0</v>
      </c>
    </row>
    <row r="580" spans="1:8" ht="23.25" hidden="1" customHeight="1" x14ac:dyDescent="0.2">
      <c r="A580" s="322" t="s">
        <v>725</v>
      </c>
      <c r="B580" s="136" t="s">
        <v>211</v>
      </c>
      <c r="C580" s="136" t="s">
        <v>211</v>
      </c>
      <c r="D580" s="136" t="s">
        <v>456</v>
      </c>
      <c r="E580" s="136" t="s">
        <v>724</v>
      </c>
      <c r="F580" s="137">
        <f t="shared" si="132"/>
        <v>0</v>
      </c>
      <c r="G580" s="137">
        <f t="shared" si="132"/>
        <v>0</v>
      </c>
      <c r="H580" s="137">
        <f t="shared" si="132"/>
        <v>0</v>
      </c>
    </row>
    <row r="581" spans="1:8" ht="23.25" hidden="1" customHeight="1" x14ac:dyDescent="0.2">
      <c r="A581" s="322" t="s">
        <v>124</v>
      </c>
      <c r="B581" s="136" t="s">
        <v>211</v>
      </c>
      <c r="C581" s="136" t="s">
        <v>211</v>
      </c>
      <c r="D581" s="136" t="s">
        <v>456</v>
      </c>
      <c r="E581" s="136" t="s">
        <v>165</v>
      </c>
      <c r="F581" s="137"/>
      <c r="G581" s="137"/>
      <c r="H581" s="137"/>
    </row>
    <row r="582" spans="1:8" s="139" customFormat="1" ht="22.5" customHeight="1" x14ac:dyDescent="0.2">
      <c r="A582" s="321" t="s">
        <v>848</v>
      </c>
      <c r="B582" s="131" t="s">
        <v>211</v>
      </c>
      <c r="C582" s="131" t="s">
        <v>757</v>
      </c>
      <c r="D582" s="131" t="s">
        <v>676</v>
      </c>
      <c r="E582" s="131" t="s">
        <v>222</v>
      </c>
      <c r="F582" s="132">
        <f>F583+F614+F622+F628+F640+F633+F637</f>
        <v>67025.408739999999</v>
      </c>
      <c r="G582" s="132">
        <f>G583+G614+G622+G628+G640+G633+G637</f>
        <v>61567.064180000001</v>
      </c>
      <c r="H582" s="132">
        <f>H583+H614+H622+H628+H640+H633+H637</f>
        <v>57456.5</v>
      </c>
    </row>
    <row r="583" spans="1:8" s="139" customFormat="1" ht="52.5" customHeight="1" x14ac:dyDescent="0.2">
      <c r="A583" s="328" t="s">
        <v>822</v>
      </c>
      <c r="B583" s="142" t="s">
        <v>211</v>
      </c>
      <c r="C583" s="142" t="s">
        <v>757</v>
      </c>
      <c r="D583" s="156" t="s">
        <v>22</v>
      </c>
      <c r="E583" s="156" t="s">
        <v>222</v>
      </c>
      <c r="F583" s="431">
        <f>F591+F597+F611+F584</f>
        <v>64310.408739999999</v>
      </c>
      <c r="G583" s="431">
        <f t="shared" ref="G583:H583" si="133">G591+G597+G611+G584</f>
        <v>58937.064180000001</v>
      </c>
      <c r="H583" s="431">
        <f t="shared" si="133"/>
        <v>54796.5</v>
      </c>
    </row>
    <row r="584" spans="1:8" s="139" customFormat="1" ht="153" customHeight="1" x14ac:dyDescent="0.2">
      <c r="A584" s="342" t="s">
        <v>1045</v>
      </c>
      <c r="B584" s="156" t="s">
        <v>211</v>
      </c>
      <c r="C584" s="156" t="s">
        <v>757</v>
      </c>
      <c r="D584" s="156" t="s">
        <v>42</v>
      </c>
      <c r="E584" s="156" t="s">
        <v>222</v>
      </c>
      <c r="F584" s="140">
        <f>F585+F588</f>
        <v>0</v>
      </c>
      <c r="G584" s="140">
        <f t="shared" ref="G584:H584" si="134">G585+G588</f>
        <v>4190.5641800000003</v>
      </c>
      <c r="H584" s="140">
        <f t="shared" si="134"/>
        <v>0</v>
      </c>
    </row>
    <row r="585" spans="1:8" s="139" customFormat="1" ht="126.75" customHeight="1" x14ac:dyDescent="0.2">
      <c r="A585" s="322" t="s">
        <v>1046</v>
      </c>
      <c r="B585" s="142" t="s">
        <v>211</v>
      </c>
      <c r="C585" s="142" t="s">
        <v>757</v>
      </c>
      <c r="D585" s="162" t="s">
        <v>1044</v>
      </c>
      <c r="E585" s="156" t="s">
        <v>222</v>
      </c>
      <c r="F585" s="431">
        <f>F586</f>
        <v>0</v>
      </c>
      <c r="G585" s="431">
        <f t="shared" ref="G585:H586" si="135">G586</f>
        <v>4148.6585400000004</v>
      </c>
      <c r="H585" s="431">
        <f t="shared" si="135"/>
        <v>0</v>
      </c>
    </row>
    <row r="586" spans="1:8" s="139" customFormat="1" ht="59.25" customHeight="1" x14ac:dyDescent="0.2">
      <c r="A586" s="329" t="s">
        <v>725</v>
      </c>
      <c r="B586" s="142" t="s">
        <v>211</v>
      </c>
      <c r="C586" s="142" t="s">
        <v>757</v>
      </c>
      <c r="D586" s="162" t="s">
        <v>1044</v>
      </c>
      <c r="E586" s="156" t="s">
        <v>724</v>
      </c>
      <c r="F586" s="431">
        <f>F587</f>
        <v>0</v>
      </c>
      <c r="G586" s="431">
        <f t="shared" si="135"/>
        <v>4148.6585400000004</v>
      </c>
      <c r="H586" s="431">
        <f t="shared" si="135"/>
        <v>0</v>
      </c>
    </row>
    <row r="587" spans="1:8" s="139" customFormat="1" ht="24.75" customHeight="1" x14ac:dyDescent="0.2">
      <c r="A587" s="329" t="s">
        <v>124</v>
      </c>
      <c r="B587" s="142" t="s">
        <v>211</v>
      </c>
      <c r="C587" s="142" t="s">
        <v>757</v>
      </c>
      <c r="D587" s="162" t="s">
        <v>1044</v>
      </c>
      <c r="E587" s="156" t="s">
        <v>165</v>
      </c>
      <c r="F587" s="431">
        <f>'5'!D85</f>
        <v>0</v>
      </c>
      <c r="G587" s="431">
        <f>'5'!E85</f>
        <v>4148.6585400000004</v>
      </c>
      <c r="H587" s="431">
        <f>'5'!F85</f>
        <v>0</v>
      </c>
    </row>
    <row r="588" spans="1:8" s="139" customFormat="1" ht="153" customHeight="1" x14ac:dyDescent="0.2">
      <c r="A588" s="356" t="s">
        <v>1047</v>
      </c>
      <c r="B588" s="142" t="s">
        <v>211</v>
      </c>
      <c r="C588" s="142" t="s">
        <v>757</v>
      </c>
      <c r="D588" s="156" t="s">
        <v>1048</v>
      </c>
      <c r="E588" s="156" t="s">
        <v>222</v>
      </c>
      <c r="F588" s="431">
        <f>F589</f>
        <v>0</v>
      </c>
      <c r="G588" s="431">
        <f t="shared" ref="G588:H589" si="136">G589</f>
        <v>41.905639999999998</v>
      </c>
      <c r="H588" s="431">
        <f t="shared" si="136"/>
        <v>0</v>
      </c>
    </row>
    <row r="589" spans="1:8" s="139" customFormat="1" ht="51.75" customHeight="1" x14ac:dyDescent="0.2">
      <c r="A589" s="329" t="s">
        <v>725</v>
      </c>
      <c r="B589" s="142" t="s">
        <v>211</v>
      </c>
      <c r="C589" s="142" t="s">
        <v>757</v>
      </c>
      <c r="D589" s="156" t="s">
        <v>1048</v>
      </c>
      <c r="E589" s="156" t="s">
        <v>724</v>
      </c>
      <c r="F589" s="431">
        <f>F590</f>
        <v>0</v>
      </c>
      <c r="G589" s="431">
        <f t="shared" si="136"/>
        <v>41.905639999999998</v>
      </c>
      <c r="H589" s="431">
        <f t="shared" si="136"/>
        <v>0</v>
      </c>
    </row>
    <row r="590" spans="1:8" s="139" customFormat="1" ht="21" customHeight="1" x14ac:dyDescent="0.2">
      <c r="A590" s="329" t="s">
        <v>124</v>
      </c>
      <c r="B590" s="142" t="s">
        <v>211</v>
      </c>
      <c r="C590" s="142" t="s">
        <v>757</v>
      </c>
      <c r="D590" s="156" t="s">
        <v>1048</v>
      </c>
      <c r="E590" s="156" t="s">
        <v>165</v>
      </c>
      <c r="F590" s="431">
        <f>'5'!D86</f>
        <v>0</v>
      </c>
      <c r="G590" s="431">
        <f>'5'!E86</f>
        <v>41.905639999999998</v>
      </c>
      <c r="H590" s="431">
        <f>'5'!F86</f>
        <v>0</v>
      </c>
    </row>
    <row r="591" spans="1:8" s="139" customFormat="1" ht="43.5" customHeight="1" x14ac:dyDescent="0.2">
      <c r="A591" s="344" t="s">
        <v>249</v>
      </c>
      <c r="B591" s="142" t="s">
        <v>211</v>
      </c>
      <c r="C591" s="142" t="s">
        <v>757</v>
      </c>
      <c r="D591" s="142" t="s">
        <v>50</v>
      </c>
      <c r="E591" s="142" t="s">
        <v>222</v>
      </c>
      <c r="F591" s="431">
        <f>F592</f>
        <v>3371.3712</v>
      </c>
      <c r="G591" s="431">
        <f>G592</f>
        <v>5812.8</v>
      </c>
      <c r="H591" s="431">
        <f>H592</f>
        <v>5812.8</v>
      </c>
    </row>
    <row r="592" spans="1:8" s="139" customFormat="1" ht="90" customHeight="1" x14ac:dyDescent="0.2">
      <c r="A592" s="328" t="s">
        <v>395</v>
      </c>
      <c r="B592" s="142" t="s">
        <v>211</v>
      </c>
      <c r="C592" s="142" t="s">
        <v>757</v>
      </c>
      <c r="D592" s="156" t="s">
        <v>50</v>
      </c>
      <c r="E592" s="156" t="s">
        <v>222</v>
      </c>
      <c r="F592" s="140">
        <f>F593+F595</f>
        <v>3371.3712</v>
      </c>
      <c r="G592" s="140">
        <f>G593+G595</f>
        <v>5812.8</v>
      </c>
      <c r="H592" s="140">
        <f>H593+H595</f>
        <v>5812.8</v>
      </c>
    </row>
    <row r="593" spans="1:9" s="139" customFormat="1" ht="44.25" hidden="1" customHeight="1" x14ac:dyDescent="0.2">
      <c r="A593" s="329" t="s">
        <v>842</v>
      </c>
      <c r="B593" s="142" t="s">
        <v>211</v>
      </c>
      <c r="C593" s="142" t="s">
        <v>757</v>
      </c>
      <c r="D593" s="142" t="s">
        <v>51</v>
      </c>
      <c r="E593" s="142" t="s">
        <v>843</v>
      </c>
      <c r="F593" s="431">
        <f>F594</f>
        <v>0</v>
      </c>
      <c r="G593" s="431">
        <f>G594</f>
        <v>0</v>
      </c>
      <c r="H593" s="431">
        <f>H594</f>
        <v>0</v>
      </c>
    </row>
    <row r="594" spans="1:9" s="139" customFormat="1" ht="30.75" hidden="1" customHeight="1" x14ac:dyDescent="0.2">
      <c r="A594" s="329" t="s">
        <v>120</v>
      </c>
      <c r="B594" s="142" t="s">
        <v>211</v>
      </c>
      <c r="C594" s="142" t="s">
        <v>757</v>
      </c>
      <c r="D594" s="142" t="s">
        <v>51</v>
      </c>
      <c r="E594" s="142" t="s">
        <v>121</v>
      </c>
      <c r="F594" s="431"/>
      <c r="G594" s="431"/>
      <c r="H594" s="431"/>
    </row>
    <row r="595" spans="1:9" s="139" customFormat="1" ht="52.5" customHeight="1" x14ac:dyDescent="0.2">
      <c r="A595" s="329" t="s">
        <v>725</v>
      </c>
      <c r="B595" s="142" t="s">
        <v>211</v>
      </c>
      <c r="C595" s="142" t="s">
        <v>757</v>
      </c>
      <c r="D595" s="142" t="s">
        <v>51</v>
      </c>
      <c r="E595" s="142" t="s">
        <v>724</v>
      </c>
      <c r="F595" s="431">
        <f>F596</f>
        <v>3371.3712</v>
      </c>
      <c r="G595" s="431">
        <f>G596</f>
        <v>5812.8</v>
      </c>
      <c r="H595" s="431">
        <f>H596</f>
        <v>5812.8</v>
      </c>
    </row>
    <row r="596" spans="1:9" s="139" customFormat="1" ht="23.25" customHeight="1" x14ac:dyDescent="0.2">
      <c r="A596" s="329" t="s">
        <v>124</v>
      </c>
      <c r="B596" s="142" t="s">
        <v>211</v>
      </c>
      <c r="C596" s="142" t="s">
        <v>757</v>
      </c>
      <c r="D596" s="142" t="s">
        <v>51</v>
      </c>
      <c r="E596" s="142" t="s">
        <v>165</v>
      </c>
      <c r="F596" s="431">
        <f>'5'!D90-300</f>
        <v>3371.3712</v>
      </c>
      <c r="G596" s="431">
        <f>'5'!E90-300</f>
        <v>5812.8</v>
      </c>
      <c r="H596" s="431">
        <f>'5'!F90-300</f>
        <v>5812.8</v>
      </c>
      <c r="I596" s="139" t="s">
        <v>1163</v>
      </c>
    </row>
    <row r="597" spans="1:9" ht="38.25" customHeight="1" x14ac:dyDescent="0.2">
      <c r="A597" s="331" t="s">
        <v>849</v>
      </c>
      <c r="B597" s="136" t="s">
        <v>211</v>
      </c>
      <c r="C597" s="136" t="s">
        <v>757</v>
      </c>
      <c r="D597" s="136" t="s">
        <v>52</v>
      </c>
      <c r="E597" s="136" t="s">
        <v>222</v>
      </c>
      <c r="F597" s="137">
        <f>F598+F606</f>
        <v>60828.037539999998</v>
      </c>
      <c r="G597" s="137">
        <f>G598+G606</f>
        <v>48772.7</v>
      </c>
      <c r="H597" s="137">
        <f>H598+H606</f>
        <v>48772.7</v>
      </c>
    </row>
    <row r="598" spans="1:9" ht="54" customHeight="1" x14ac:dyDescent="0.2">
      <c r="A598" s="322" t="s">
        <v>850</v>
      </c>
      <c r="B598" s="136" t="s">
        <v>211</v>
      </c>
      <c r="C598" s="136" t="s">
        <v>757</v>
      </c>
      <c r="D598" s="136" t="s">
        <v>53</v>
      </c>
      <c r="E598" s="136" t="s">
        <v>222</v>
      </c>
      <c r="F598" s="137">
        <f>F599+F601+F603</f>
        <v>60828.037539999998</v>
      </c>
      <c r="G598" s="137">
        <f>G599+G601+G603</f>
        <v>48772.7</v>
      </c>
      <c r="H598" s="137">
        <f>H599+H601+H603</f>
        <v>48772.7</v>
      </c>
    </row>
    <row r="599" spans="1:9" ht="101.25" customHeight="1" x14ac:dyDescent="0.2">
      <c r="A599" s="322" t="s">
        <v>680</v>
      </c>
      <c r="B599" s="136" t="s">
        <v>211</v>
      </c>
      <c r="C599" s="136" t="s">
        <v>757</v>
      </c>
      <c r="D599" s="136" t="s">
        <v>53</v>
      </c>
      <c r="E599" s="136" t="s">
        <v>681</v>
      </c>
      <c r="F599" s="137">
        <f>F600</f>
        <v>52118.96</v>
      </c>
      <c r="G599" s="137">
        <f>G600</f>
        <v>45292.1</v>
      </c>
      <c r="H599" s="137">
        <f>H600</f>
        <v>45292.1</v>
      </c>
    </row>
    <row r="600" spans="1:9" ht="32.25" customHeight="1" x14ac:dyDescent="0.2">
      <c r="A600" s="322" t="s">
        <v>851</v>
      </c>
      <c r="B600" s="136" t="s">
        <v>211</v>
      </c>
      <c r="C600" s="136" t="s">
        <v>757</v>
      </c>
      <c r="D600" s="136" t="s">
        <v>53</v>
      </c>
      <c r="E600" s="136" t="s">
        <v>852</v>
      </c>
      <c r="F600" s="153">
        <f>34720.5+86+10485.6+3666.06+1716.5+1444.3</f>
        <v>52118.96</v>
      </c>
      <c r="G600" s="431">
        <f t="shared" ref="G600:H600" si="137">34720.5+86+10485.6</f>
        <v>45292.1</v>
      </c>
      <c r="H600" s="431">
        <f t="shared" si="137"/>
        <v>45292.1</v>
      </c>
    </row>
    <row r="601" spans="1:9" ht="33" customHeight="1" x14ac:dyDescent="0.2">
      <c r="A601" s="322" t="s">
        <v>686</v>
      </c>
      <c r="B601" s="136" t="s">
        <v>211</v>
      </c>
      <c r="C601" s="136" t="s">
        <v>757</v>
      </c>
      <c r="D601" s="136" t="s">
        <v>53</v>
      </c>
      <c r="E601" s="136" t="s">
        <v>687</v>
      </c>
      <c r="F601" s="431">
        <f>F602</f>
        <v>8679.0775400000002</v>
      </c>
      <c r="G601" s="431">
        <f>G602</f>
        <v>3450.6</v>
      </c>
      <c r="H601" s="431">
        <f>H602</f>
        <v>3450.6</v>
      </c>
    </row>
    <row r="602" spans="1:9" ht="48.75" customHeight="1" x14ac:dyDescent="0.2">
      <c r="A602" s="322" t="s">
        <v>688</v>
      </c>
      <c r="B602" s="136" t="s">
        <v>211</v>
      </c>
      <c r="C602" s="136" t="s">
        <v>757</v>
      </c>
      <c r="D602" s="136" t="s">
        <v>53</v>
      </c>
      <c r="E602" s="136" t="s">
        <v>689</v>
      </c>
      <c r="F602" s="153">
        <f>3450.6+129.6+199+50+2000+137.5+46+100+2216.77754+73+38+18.6+220</f>
        <v>8679.0775400000002</v>
      </c>
      <c r="G602" s="431">
        <v>3450.6</v>
      </c>
      <c r="H602" s="431">
        <v>3450.6</v>
      </c>
    </row>
    <row r="603" spans="1:9" ht="19.5" customHeight="1" x14ac:dyDescent="0.2">
      <c r="A603" s="322" t="s">
        <v>690</v>
      </c>
      <c r="B603" s="136" t="s">
        <v>211</v>
      </c>
      <c r="C603" s="136" t="s">
        <v>757</v>
      </c>
      <c r="D603" s="136" t="s">
        <v>53</v>
      </c>
      <c r="E603" s="136" t="s">
        <v>691</v>
      </c>
      <c r="F603" s="431">
        <f>F604+F605</f>
        <v>30</v>
      </c>
      <c r="G603" s="431">
        <f>G604+G605</f>
        <v>30</v>
      </c>
      <c r="H603" s="431">
        <f>H604+H605</f>
        <v>30</v>
      </c>
    </row>
    <row r="604" spans="1:9" ht="19.5" hidden="1" customHeight="1" x14ac:dyDescent="0.2">
      <c r="A604" s="322" t="s">
        <v>730</v>
      </c>
      <c r="B604" s="136" t="s">
        <v>211</v>
      </c>
      <c r="C604" s="136" t="s">
        <v>757</v>
      </c>
      <c r="D604" s="136" t="s">
        <v>53</v>
      </c>
      <c r="E604" s="136" t="s">
        <v>731</v>
      </c>
      <c r="F604" s="431"/>
      <c r="G604" s="431"/>
      <c r="H604" s="431"/>
    </row>
    <row r="605" spans="1:9" ht="19.5" customHeight="1" x14ac:dyDescent="0.2">
      <c r="A605" s="322" t="s">
        <v>692</v>
      </c>
      <c r="B605" s="136" t="s">
        <v>211</v>
      </c>
      <c r="C605" s="136" t="s">
        <v>757</v>
      </c>
      <c r="D605" s="136" t="s">
        <v>53</v>
      </c>
      <c r="E605" s="136" t="s">
        <v>693</v>
      </c>
      <c r="F605" s="431">
        <v>30</v>
      </c>
      <c r="G605" s="431">
        <v>30</v>
      </c>
      <c r="H605" s="431">
        <v>30</v>
      </c>
    </row>
    <row r="606" spans="1:9" ht="61.9" hidden="1" customHeight="1" x14ac:dyDescent="0.2">
      <c r="A606" s="344" t="s">
        <v>588</v>
      </c>
      <c r="B606" s="142" t="s">
        <v>211</v>
      </c>
      <c r="C606" s="142" t="s">
        <v>757</v>
      </c>
      <c r="D606" s="142" t="s">
        <v>53</v>
      </c>
      <c r="E606" s="142" t="s">
        <v>222</v>
      </c>
      <c r="F606" s="431">
        <f>F607+F609</f>
        <v>0</v>
      </c>
      <c r="G606" s="431">
        <f>G607+G609</f>
        <v>0</v>
      </c>
      <c r="H606" s="431">
        <f>H607+H609</f>
        <v>0</v>
      </c>
    </row>
    <row r="607" spans="1:9" ht="94.15" hidden="1" customHeight="1" x14ac:dyDescent="0.2">
      <c r="A607" s="329" t="s">
        <v>680</v>
      </c>
      <c r="B607" s="142" t="s">
        <v>211</v>
      </c>
      <c r="C607" s="142" t="s">
        <v>757</v>
      </c>
      <c r="D607" s="142" t="s">
        <v>53</v>
      </c>
      <c r="E607" s="142" t="s">
        <v>681</v>
      </c>
      <c r="F607" s="431">
        <f>F608</f>
        <v>0</v>
      </c>
      <c r="G607" s="431">
        <f>G608</f>
        <v>0</v>
      </c>
      <c r="H607" s="431">
        <f>H608</f>
        <v>0</v>
      </c>
    </row>
    <row r="608" spans="1:9" ht="33" hidden="1" customHeight="1" x14ac:dyDescent="0.2">
      <c r="A608" s="329" t="s">
        <v>851</v>
      </c>
      <c r="B608" s="142" t="s">
        <v>211</v>
      </c>
      <c r="C608" s="142" t="s">
        <v>757</v>
      </c>
      <c r="D608" s="142" t="s">
        <v>53</v>
      </c>
      <c r="E608" s="142" t="s">
        <v>852</v>
      </c>
      <c r="F608" s="431">
        <f>'5'!D94</f>
        <v>0</v>
      </c>
      <c r="G608" s="431">
        <f>'5'!E94</f>
        <v>0</v>
      </c>
      <c r="H608" s="431">
        <f>'5'!F94</f>
        <v>0</v>
      </c>
    </row>
    <row r="609" spans="1:8" ht="34.15" hidden="1" customHeight="1" x14ac:dyDescent="0.2">
      <c r="A609" s="322" t="s">
        <v>686</v>
      </c>
      <c r="B609" s="136" t="s">
        <v>211</v>
      </c>
      <c r="C609" s="136" t="s">
        <v>757</v>
      </c>
      <c r="D609" s="136" t="s">
        <v>53</v>
      </c>
      <c r="E609" s="136" t="s">
        <v>687</v>
      </c>
      <c r="F609" s="431">
        <f>F610</f>
        <v>0</v>
      </c>
      <c r="G609" s="431">
        <f>G610</f>
        <v>0</v>
      </c>
      <c r="H609" s="431">
        <f>H610</f>
        <v>0</v>
      </c>
    </row>
    <row r="610" spans="1:8" ht="47.25" hidden="1" customHeight="1" x14ac:dyDescent="0.2">
      <c r="A610" s="322" t="s">
        <v>688</v>
      </c>
      <c r="B610" s="136" t="s">
        <v>211</v>
      </c>
      <c r="C610" s="136" t="s">
        <v>757</v>
      </c>
      <c r="D610" s="136" t="s">
        <v>53</v>
      </c>
      <c r="E610" s="136" t="s">
        <v>689</v>
      </c>
      <c r="F610" s="431">
        <v>0</v>
      </c>
      <c r="G610" s="431">
        <v>0</v>
      </c>
      <c r="H610" s="431">
        <v>0</v>
      </c>
    </row>
    <row r="611" spans="1:8" ht="33.75" customHeight="1" x14ac:dyDescent="0.2">
      <c r="A611" s="331" t="s">
        <v>735</v>
      </c>
      <c r="B611" s="136" t="s">
        <v>211</v>
      </c>
      <c r="C611" s="136" t="s">
        <v>757</v>
      </c>
      <c r="D611" s="150" t="s">
        <v>23</v>
      </c>
      <c r="E611" s="136" t="s">
        <v>222</v>
      </c>
      <c r="F611" s="431">
        <f t="shared" ref="F611:H612" si="138">F612</f>
        <v>111</v>
      </c>
      <c r="G611" s="431">
        <f t="shared" si="138"/>
        <v>161</v>
      </c>
      <c r="H611" s="431">
        <f t="shared" si="138"/>
        <v>211</v>
      </c>
    </row>
    <row r="612" spans="1:8" ht="33" customHeight="1" x14ac:dyDescent="0.2">
      <c r="A612" s="322" t="s">
        <v>686</v>
      </c>
      <c r="B612" s="136" t="s">
        <v>211</v>
      </c>
      <c r="C612" s="136" t="s">
        <v>757</v>
      </c>
      <c r="D612" s="150" t="s">
        <v>24</v>
      </c>
      <c r="E612" s="136" t="s">
        <v>687</v>
      </c>
      <c r="F612" s="431">
        <f t="shared" si="138"/>
        <v>111</v>
      </c>
      <c r="G612" s="431">
        <f t="shared" si="138"/>
        <v>161</v>
      </c>
      <c r="H612" s="431">
        <f t="shared" si="138"/>
        <v>211</v>
      </c>
    </row>
    <row r="613" spans="1:8" ht="51" customHeight="1" x14ac:dyDescent="0.2">
      <c r="A613" s="322" t="s">
        <v>688</v>
      </c>
      <c r="B613" s="136" t="s">
        <v>211</v>
      </c>
      <c r="C613" s="136" t="s">
        <v>757</v>
      </c>
      <c r="D613" s="150" t="s">
        <v>24</v>
      </c>
      <c r="E613" s="136" t="s">
        <v>689</v>
      </c>
      <c r="F613" s="431">
        <f>'5'!D96</f>
        <v>111</v>
      </c>
      <c r="G613" s="431">
        <f>'5'!E96</f>
        <v>161</v>
      </c>
      <c r="H613" s="431">
        <f>'5'!F96</f>
        <v>211</v>
      </c>
    </row>
    <row r="614" spans="1:8" s="139" customFormat="1" ht="76.5" customHeight="1" x14ac:dyDescent="0.2">
      <c r="A614" s="323" t="s">
        <v>559</v>
      </c>
      <c r="B614" s="10" t="s">
        <v>211</v>
      </c>
      <c r="C614" s="10" t="s">
        <v>757</v>
      </c>
      <c r="D614" s="10" t="s">
        <v>54</v>
      </c>
      <c r="E614" s="10" t="s">
        <v>222</v>
      </c>
      <c r="F614" s="140">
        <f>F615+F619</f>
        <v>1465</v>
      </c>
      <c r="G614" s="140">
        <f>G615+G619</f>
        <v>1048</v>
      </c>
      <c r="H614" s="140">
        <f>H615+H619</f>
        <v>1078</v>
      </c>
    </row>
    <row r="615" spans="1:8" ht="18" customHeight="1" x14ac:dyDescent="0.2">
      <c r="A615" s="322" t="s">
        <v>215</v>
      </c>
      <c r="B615" s="136" t="s">
        <v>211</v>
      </c>
      <c r="C615" s="136" t="s">
        <v>757</v>
      </c>
      <c r="D615" s="136" t="s">
        <v>853</v>
      </c>
      <c r="E615" s="136" t="s">
        <v>222</v>
      </c>
      <c r="F615" s="431">
        <f>F616+F618</f>
        <v>600</v>
      </c>
      <c r="G615" s="431">
        <f t="shared" ref="G615:H615" si="139">G616+G618</f>
        <v>758</v>
      </c>
      <c r="H615" s="431">
        <f t="shared" si="139"/>
        <v>778</v>
      </c>
    </row>
    <row r="616" spans="1:8" ht="37.5" customHeight="1" x14ac:dyDescent="0.2">
      <c r="A616" s="322" t="s">
        <v>686</v>
      </c>
      <c r="B616" s="136" t="s">
        <v>211</v>
      </c>
      <c r="C616" s="136" t="s">
        <v>757</v>
      </c>
      <c r="D616" s="136" t="s">
        <v>55</v>
      </c>
      <c r="E616" s="136" t="s">
        <v>687</v>
      </c>
      <c r="F616" s="431">
        <f t="shared" ref="F616:H616" si="140">F617</f>
        <v>3</v>
      </c>
      <c r="G616" s="431">
        <f t="shared" si="140"/>
        <v>236</v>
      </c>
      <c r="H616" s="431">
        <f t="shared" si="140"/>
        <v>256</v>
      </c>
    </row>
    <row r="617" spans="1:8" ht="50.25" customHeight="1" x14ac:dyDescent="0.2">
      <c r="A617" s="322" t="s">
        <v>688</v>
      </c>
      <c r="B617" s="142" t="s">
        <v>211</v>
      </c>
      <c r="C617" s="142" t="s">
        <v>757</v>
      </c>
      <c r="D617" s="142" t="s">
        <v>55</v>
      </c>
      <c r="E617" s="142" t="s">
        <v>689</v>
      </c>
      <c r="F617" s="431">
        <f>'5'!D108-522-75</f>
        <v>3</v>
      </c>
      <c r="G617" s="431">
        <f>'5'!E108-522</f>
        <v>236</v>
      </c>
      <c r="H617" s="431">
        <f>'5'!F108-522</f>
        <v>256</v>
      </c>
    </row>
    <row r="618" spans="1:8" ht="22.5" customHeight="1" x14ac:dyDescent="0.2">
      <c r="A618" s="322" t="s">
        <v>1096</v>
      </c>
      <c r="B618" s="142" t="s">
        <v>211</v>
      </c>
      <c r="C618" s="142" t="s">
        <v>757</v>
      </c>
      <c r="D618" s="142" t="s">
        <v>55</v>
      </c>
      <c r="E618" s="142" t="s">
        <v>852</v>
      </c>
      <c r="F618" s="431">
        <f>522+75</f>
        <v>597</v>
      </c>
      <c r="G618" s="431">
        <v>522</v>
      </c>
      <c r="H618" s="431">
        <v>522</v>
      </c>
    </row>
    <row r="619" spans="1:8" ht="33" customHeight="1" x14ac:dyDescent="0.2">
      <c r="A619" s="322" t="s">
        <v>816</v>
      </c>
      <c r="B619" s="136" t="s">
        <v>211</v>
      </c>
      <c r="C619" s="136" t="s">
        <v>757</v>
      </c>
      <c r="D619" s="136" t="s">
        <v>56</v>
      </c>
      <c r="E619" s="136" t="s">
        <v>222</v>
      </c>
      <c r="F619" s="431">
        <f t="shared" ref="F619:H620" si="141">F620</f>
        <v>865</v>
      </c>
      <c r="G619" s="431">
        <f t="shared" si="141"/>
        <v>290</v>
      </c>
      <c r="H619" s="431">
        <f t="shared" si="141"/>
        <v>300</v>
      </c>
    </row>
    <row r="620" spans="1:8" ht="49.5" customHeight="1" x14ac:dyDescent="0.2">
      <c r="A620" s="322" t="s">
        <v>725</v>
      </c>
      <c r="B620" s="136" t="s">
        <v>211</v>
      </c>
      <c r="C620" s="136" t="s">
        <v>757</v>
      </c>
      <c r="D620" s="136" t="s">
        <v>56</v>
      </c>
      <c r="E620" s="136" t="s">
        <v>724</v>
      </c>
      <c r="F620" s="431">
        <f t="shared" si="141"/>
        <v>865</v>
      </c>
      <c r="G620" s="431">
        <f t="shared" si="141"/>
        <v>290</v>
      </c>
      <c r="H620" s="431">
        <f t="shared" si="141"/>
        <v>300</v>
      </c>
    </row>
    <row r="621" spans="1:8" ht="19.5" customHeight="1" x14ac:dyDescent="0.2">
      <c r="A621" s="322" t="s">
        <v>124</v>
      </c>
      <c r="B621" s="136" t="s">
        <v>211</v>
      </c>
      <c r="C621" s="136" t="s">
        <v>757</v>
      </c>
      <c r="D621" s="136" t="s">
        <v>56</v>
      </c>
      <c r="E621" s="136" t="s">
        <v>165</v>
      </c>
      <c r="F621" s="431">
        <f>'5'!D109</f>
        <v>865</v>
      </c>
      <c r="G621" s="431">
        <f>'5'!E109</f>
        <v>290</v>
      </c>
      <c r="H621" s="431">
        <f>'5'!F109</f>
        <v>300</v>
      </c>
    </row>
    <row r="622" spans="1:8" s="139" customFormat="1" ht="83.25" customHeight="1" x14ac:dyDescent="0.2">
      <c r="A622" s="328" t="s">
        <v>597</v>
      </c>
      <c r="B622" s="156" t="s">
        <v>211</v>
      </c>
      <c r="C622" s="156" t="s">
        <v>757</v>
      </c>
      <c r="D622" s="156" t="s">
        <v>26</v>
      </c>
      <c r="E622" s="156" t="s">
        <v>222</v>
      </c>
      <c r="F622" s="140">
        <f>F623</f>
        <v>660</v>
      </c>
      <c r="G622" s="140">
        <f>G623</f>
        <v>1032</v>
      </c>
      <c r="H622" s="140">
        <f>H623</f>
        <v>1032</v>
      </c>
    </row>
    <row r="623" spans="1:8" ht="21.75" customHeight="1" x14ac:dyDescent="0.2">
      <c r="A623" s="329" t="s">
        <v>215</v>
      </c>
      <c r="B623" s="142" t="s">
        <v>211</v>
      </c>
      <c r="C623" s="142" t="s">
        <v>757</v>
      </c>
      <c r="D623" s="142" t="s">
        <v>745</v>
      </c>
      <c r="E623" s="142" t="s">
        <v>222</v>
      </c>
      <c r="F623" s="431">
        <f>F624+F626</f>
        <v>660</v>
      </c>
      <c r="G623" s="431">
        <f>G624+G626</f>
        <v>1032</v>
      </c>
      <c r="H623" s="431">
        <f>H624+H626</f>
        <v>1032</v>
      </c>
    </row>
    <row r="624" spans="1:8" ht="33.75" customHeight="1" x14ac:dyDescent="0.2">
      <c r="A624" s="329" t="s">
        <v>686</v>
      </c>
      <c r="B624" s="142" t="s">
        <v>211</v>
      </c>
      <c r="C624" s="142" t="s">
        <v>757</v>
      </c>
      <c r="D624" s="142" t="s">
        <v>57</v>
      </c>
      <c r="E624" s="142" t="s">
        <v>687</v>
      </c>
      <c r="F624" s="431">
        <f>F625</f>
        <v>3</v>
      </c>
      <c r="G624" s="431">
        <f>G625</f>
        <v>4</v>
      </c>
      <c r="H624" s="431">
        <f>H625</f>
        <v>4</v>
      </c>
    </row>
    <row r="625" spans="1:8" ht="48.75" customHeight="1" x14ac:dyDescent="0.2">
      <c r="A625" s="329" t="s">
        <v>688</v>
      </c>
      <c r="B625" s="142" t="s">
        <v>211</v>
      </c>
      <c r="C625" s="142" t="s">
        <v>757</v>
      </c>
      <c r="D625" s="142" t="s">
        <v>57</v>
      </c>
      <c r="E625" s="142" t="s">
        <v>689</v>
      </c>
      <c r="F625" s="431">
        <f>'5'!D115</f>
        <v>3</v>
      </c>
      <c r="G625" s="431">
        <f>'5'!E115</f>
        <v>4</v>
      </c>
      <c r="H625" s="431">
        <f>'5'!F115</f>
        <v>4</v>
      </c>
    </row>
    <row r="626" spans="1:8" ht="48.75" customHeight="1" x14ac:dyDescent="0.2">
      <c r="A626" s="329" t="s">
        <v>725</v>
      </c>
      <c r="B626" s="142" t="s">
        <v>211</v>
      </c>
      <c r="C626" s="142" t="s">
        <v>757</v>
      </c>
      <c r="D626" s="142" t="s">
        <v>57</v>
      </c>
      <c r="E626" s="142" t="s">
        <v>724</v>
      </c>
      <c r="F626" s="431">
        <f>F627</f>
        <v>657</v>
      </c>
      <c r="G626" s="431">
        <f>G627</f>
        <v>1028</v>
      </c>
      <c r="H626" s="431">
        <f>H627</f>
        <v>1028</v>
      </c>
    </row>
    <row r="627" spans="1:8" ht="20.45" customHeight="1" x14ac:dyDescent="0.2">
      <c r="A627" s="329" t="s">
        <v>124</v>
      </c>
      <c r="B627" s="142" t="s">
        <v>211</v>
      </c>
      <c r="C627" s="142" t="s">
        <v>757</v>
      </c>
      <c r="D627" s="142" t="s">
        <v>57</v>
      </c>
      <c r="E627" s="142" t="s">
        <v>165</v>
      </c>
      <c r="F627" s="431">
        <f>'5'!D116</f>
        <v>657</v>
      </c>
      <c r="G627" s="431">
        <f>'5'!E116</f>
        <v>1028</v>
      </c>
      <c r="H627" s="431">
        <f>'5'!F116</f>
        <v>1028</v>
      </c>
    </row>
    <row r="628" spans="1:8" ht="100.5" customHeight="1" x14ac:dyDescent="0.2">
      <c r="A628" s="323" t="s">
        <v>789</v>
      </c>
      <c r="B628" s="10" t="s">
        <v>211</v>
      </c>
      <c r="C628" s="10" t="s">
        <v>757</v>
      </c>
      <c r="D628" s="10" t="s">
        <v>284</v>
      </c>
      <c r="E628" s="10" t="s">
        <v>222</v>
      </c>
      <c r="F628" s="138">
        <f>F629+F631</f>
        <v>550</v>
      </c>
      <c r="G628" s="138">
        <f>G629+G631</f>
        <v>550</v>
      </c>
      <c r="H628" s="138">
        <f>H629+H631</f>
        <v>550</v>
      </c>
    </row>
    <row r="629" spans="1:8" ht="39.6" customHeight="1" x14ac:dyDescent="0.2">
      <c r="A629" s="322" t="s">
        <v>686</v>
      </c>
      <c r="B629" s="136" t="s">
        <v>211</v>
      </c>
      <c r="C629" s="136" t="s">
        <v>757</v>
      </c>
      <c r="D629" s="136" t="s">
        <v>455</v>
      </c>
      <c r="E629" s="136" t="s">
        <v>687</v>
      </c>
      <c r="F629" s="137">
        <f>F630</f>
        <v>10</v>
      </c>
      <c r="G629" s="137">
        <f>G630</f>
        <v>0</v>
      </c>
      <c r="H629" s="137">
        <f>H630</f>
        <v>0</v>
      </c>
    </row>
    <row r="630" spans="1:8" ht="53.45" customHeight="1" x14ac:dyDescent="0.2">
      <c r="A630" s="322" t="s">
        <v>688</v>
      </c>
      <c r="B630" s="136" t="s">
        <v>211</v>
      </c>
      <c r="C630" s="136" t="s">
        <v>757</v>
      </c>
      <c r="D630" s="136" t="s">
        <v>455</v>
      </c>
      <c r="E630" s="136" t="s">
        <v>689</v>
      </c>
      <c r="F630" s="137">
        <f>'5'!D213</f>
        <v>10</v>
      </c>
      <c r="G630" s="137">
        <f>'5'!E213</f>
        <v>0</v>
      </c>
      <c r="H630" s="137">
        <f>'5'!F213</f>
        <v>0</v>
      </c>
    </row>
    <row r="631" spans="1:8" ht="46.9" customHeight="1" x14ac:dyDescent="0.2">
      <c r="A631" s="322" t="s">
        <v>725</v>
      </c>
      <c r="B631" s="136" t="s">
        <v>211</v>
      </c>
      <c r="C631" s="136" t="s">
        <v>757</v>
      </c>
      <c r="D631" s="136" t="s">
        <v>285</v>
      </c>
      <c r="E631" s="136" t="s">
        <v>724</v>
      </c>
      <c r="F631" s="137">
        <f>F632</f>
        <v>540</v>
      </c>
      <c r="G631" s="137">
        <f>G632</f>
        <v>550</v>
      </c>
      <c r="H631" s="137">
        <f>H632</f>
        <v>550</v>
      </c>
    </row>
    <row r="632" spans="1:8" ht="18" customHeight="1" x14ac:dyDescent="0.2">
      <c r="A632" s="322" t="s">
        <v>124</v>
      </c>
      <c r="B632" s="136" t="s">
        <v>211</v>
      </c>
      <c r="C632" s="136" t="s">
        <v>757</v>
      </c>
      <c r="D632" s="136" t="s">
        <v>285</v>
      </c>
      <c r="E632" s="136" t="s">
        <v>165</v>
      </c>
      <c r="F632" s="137">
        <f>'5'!D210</f>
        <v>540</v>
      </c>
      <c r="G632" s="137">
        <f>'5'!E210</f>
        <v>550</v>
      </c>
      <c r="H632" s="137">
        <f>'5'!F210</f>
        <v>550</v>
      </c>
    </row>
    <row r="633" spans="1:8" ht="51" hidden="1" customHeight="1" x14ac:dyDescent="0.2">
      <c r="A633" s="323" t="s">
        <v>746</v>
      </c>
      <c r="B633" s="136" t="s">
        <v>211</v>
      </c>
      <c r="C633" s="136" t="s">
        <v>757</v>
      </c>
      <c r="D633" s="10" t="s">
        <v>28</v>
      </c>
      <c r="E633" s="10" t="s">
        <v>222</v>
      </c>
      <c r="F633" s="138">
        <f>F634</f>
        <v>0</v>
      </c>
      <c r="G633" s="138">
        <f>G634</f>
        <v>0</v>
      </c>
      <c r="H633" s="138">
        <f>H634</f>
        <v>0</v>
      </c>
    </row>
    <row r="634" spans="1:8" ht="36.75" hidden="1" customHeight="1" x14ac:dyDescent="0.2">
      <c r="A634" s="322" t="s">
        <v>686</v>
      </c>
      <c r="B634" s="136" t="s">
        <v>211</v>
      </c>
      <c r="C634" s="136" t="s">
        <v>757</v>
      </c>
      <c r="D634" s="136" t="s">
        <v>747</v>
      </c>
      <c r="E634" s="136" t="s">
        <v>687</v>
      </c>
      <c r="F634" s="137">
        <f>F635+F636</f>
        <v>0</v>
      </c>
      <c r="G634" s="137">
        <f>G635+G636</f>
        <v>0</v>
      </c>
      <c r="H634" s="137">
        <f>H635+H636</f>
        <v>0</v>
      </c>
    </row>
    <row r="635" spans="1:8" ht="64.5" hidden="1" customHeight="1" x14ac:dyDescent="0.2">
      <c r="A635" s="322" t="s">
        <v>854</v>
      </c>
      <c r="B635" s="136" t="s">
        <v>211</v>
      </c>
      <c r="C635" s="136" t="s">
        <v>757</v>
      </c>
      <c r="D635" s="136" t="s">
        <v>287</v>
      </c>
      <c r="E635" s="136" t="s">
        <v>689</v>
      </c>
      <c r="F635" s="137"/>
      <c r="G635" s="137"/>
      <c r="H635" s="137"/>
    </row>
    <row r="636" spans="1:8" ht="48" hidden="1" customHeight="1" x14ac:dyDescent="0.2">
      <c r="A636" s="322" t="s">
        <v>855</v>
      </c>
      <c r="B636" s="136" t="s">
        <v>211</v>
      </c>
      <c r="C636" s="136" t="s">
        <v>757</v>
      </c>
      <c r="D636" s="136" t="s">
        <v>288</v>
      </c>
      <c r="E636" s="136" t="s">
        <v>689</v>
      </c>
      <c r="F636" s="137"/>
      <c r="G636" s="137"/>
      <c r="H636" s="137"/>
    </row>
    <row r="637" spans="1:8" ht="53.25" customHeight="1" x14ac:dyDescent="0.2">
      <c r="A637" s="330" t="s">
        <v>525</v>
      </c>
      <c r="B637" s="144" t="s">
        <v>211</v>
      </c>
      <c r="C637" s="144" t="s">
        <v>757</v>
      </c>
      <c r="D637" s="144" t="s">
        <v>856</v>
      </c>
      <c r="E637" s="144" t="s">
        <v>222</v>
      </c>
      <c r="F637" s="145">
        <f t="shared" ref="F637:H638" si="142">F638</f>
        <v>40</v>
      </c>
      <c r="G637" s="145">
        <f t="shared" si="142"/>
        <v>0</v>
      </c>
      <c r="H637" s="145">
        <f t="shared" si="142"/>
        <v>0</v>
      </c>
    </row>
    <row r="638" spans="1:8" ht="39" customHeight="1" x14ac:dyDescent="0.2">
      <c r="A638" s="322" t="s">
        <v>686</v>
      </c>
      <c r="B638" s="136" t="s">
        <v>211</v>
      </c>
      <c r="C638" s="136" t="s">
        <v>757</v>
      </c>
      <c r="D638" s="136" t="s">
        <v>492</v>
      </c>
      <c r="E638" s="136" t="s">
        <v>687</v>
      </c>
      <c r="F638" s="137">
        <f t="shared" si="142"/>
        <v>40</v>
      </c>
      <c r="G638" s="137">
        <f t="shared" si="142"/>
        <v>0</v>
      </c>
      <c r="H638" s="137">
        <f t="shared" si="142"/>
        <v>0</v>
      </c>
    </row>
    <row r="639" spans="1:8" ht="54" customHeight="1" x14ac:dyDescent="0.2">
      <c r="A639" s="322" t="s">
        <v>688</v>
      </c>
      <c r="B639" s="136" t="s">
        <v>211</v>
      </c>
      <c r="C639" s="136" t="s">
        <v>757</v>
      </c>
      <c r="D639" s="136" t="s">
        <v>492</v>
      </c>
      <c r="E639" s="136" t="s">
        <v>689</v>
      </c>
      <c r="F639" s="137">
        <f>'5'!D239</f>
        <v>40</v>
      </c>
      <c r="G639" s="137">
        <f>'5'!E239</f>
        <v>0</v>
      </c>
      <c r="H639" s="137">
        <f>'5'!F239</f>
        <v>0</v>
      </c>
    </row>
    <row r="640" spans="1:8" ht="48.6" hidden="1" customHeight="1" x14ac:dyDescent="0.2">
      <c r="A640" s="324" t="s">
        <v>679</v>
      </c>
      <c r="B640" s="154" t="s">
        <v>211</v>
      </c>
      <c r="C640" s="154" t="s">
        <v>757</v>
      </c>
      <c r="D640" s="154" t="s">
        <v>5</v>
      </c>
      <c r="E640" s="154" t="s">
        <v>222</v>
      </c>
      <c r="F640" s="155">
        <f>F641+F647+F650</f>
        <v>0</v>
      </c>
      <c r="G640" s="155">
        <f>G641+G647+G650</f>
        <v>0</v>
      </c>
      <c r="H640" s="155">
        <f>H641+H647+H650</f>
        <v>0</v>
      </c>
    </row>
    <row r="641" spans="1:8" ht="45.75" hidden="1" customHeight="1" x14ac:dyDescent="0.2">
      <c r="A641" s="322" t="s">
        <v>110</v>
      </c>
      <c r="B641" s="136" t="s">
        <v>211</v>
      </c>
      <c r="C641" s="136" t="s">
        <v>757</v>
      </c>
      <c r="D641" s="136" t="s">
        <v>6</v>
      </c>
      <c r="E641" s="136" t="s">
        <v>222</v>
      </c>
      <c r="F641" s="137">
        <f>F642</f>
        <v>0</v>
      </c>
      <c r="G641" s="137">
        <f>G642</f>
        <v>0</v>
      </c>
      <c r="H641" s="137">
        <f>H642</f>
        <v>0</v>
      </c>
    </row>
    <row r="642" spans="1:8" ht="51" hidden="1" customHeight="1" x14ac:dyDescent="0.2">
      <c r="A642" s="322" t="s">
        <v>112</v>
      </c>
      <c r="B642" s="136" t="s">
        <v>211</v>
      </c>
      <c r="C642" s="136" t="s">
        <v>757</v>
      </c>
      <c r="D642" s="136" t="s">
        <v>9</v>
      </c>
      <c r="E642" s="136" t="s">
        <v>222</v>
      </c>
      <c r="F642" s="137">
        <f>F643+F645</f>
        <v>0</v>
      </c>
      <c r="G642" s="137">
        <f>G643+G645</f>
        <v>0</v>
      </c>
      <c r="H642" s="137">
        <f>H643+H645</f>
        <v>0</v>
      </c>
    </row>
    <row r="643" spans="1:8" ht="95.25" hidden="1" customHeight="1" x14ac:dyDescent="0.2">
      <c r="A643" s="322" t="s">
        <v>680</v>
      </c>
      <c r="B643" s="136" t="s">
        <v>211</v>
      </c>
      <c r="C643" s="136" t="s">
        <v>757</v>
      </c>
      <c r="D643" s="136" t="s">
        <v>9</v>
      </c>
      <c r="E643" s="136" t="s">
        <v>681</v>
      </c>
      <c r="F643" s="137">
        <f>F644</f>
        <v>0</v>
      </c>
      <c r="G643" s="137">
        <f>G644</f>
        <v>0</v>
      </c>
      <c r="H643" s="137">
        <f>H644</f>
        <v>0</v>
      </c>
    </row>
    <row r="644" spans="1:8" ht="35.25" hidden="1" customHeight="1" x14ac:dyDescent="0.2">
      <c r="A644" s="322" t="s">
        <v>682</v>
      </c>
      <c r="B644" s="136" t="s">
        <v>211</v>
      </c>
      <c r="C644" s="136" t="s">
        <v>757</v>
      </c>
      <c r="D644" s="136" t="s">
        <v>9</v>
      </c>
      <c r="E644" s="136" t="s">
        <v>683</v>
      </c>
      <c r="F644" s="137">
        <v>0</v>
      </c>
      <c r="G644" s="137">
        <v>0</v>
      </c>
      <c r="H644" s="137">
        <v>0</v>
      </c>
    </row>
    <row r="645" spans="1:8" ht="34.5" hidden="1" customHeight="1" x14ac:dyDescent="0.2">
      <c r="A645" s="322" t="s">
        <v>686</v>
      </c>
      <c r="B645" s="136" t="s">
        <v>211</v>
      </c>
      <c r="C645" s="136" t="s">
        <v>757</v>
      </c>
      <c r="D645" s="136" t="s">
        <v>9</v>
      </c>
      <c r="E645" s="136" t="s">
        <v>687</v>
      </c>
      <c r="F645" s="137">
        <f>F646</f>
        <v>0</v>
      </c>
      <c r="G645" s="137">
        <f>G646</f>
        <v>0</v>
      </c>
      <c r="H645" s="137">
        <f>H646</f>
        <v>0</v>
      </c>
    </row>
    <row r="646" spans="1:8" ht="47.1" hidden="1" customHeight="1" x14ac:dyDescent="0.2">
      <c r="A646" s="322" t="s">
        <v>688</v>
      </c>
      <c r="B646" s="136" t="s">
        <v>211</v>
      </c>
      <c r="C646" s="136" t="s">
        <v>757</v>
      </c>
      <c r="D646" s="136" t="s">
        <v>9</v>
      </c>
      <c r="E646" s="136" t="s">
        <v>689</v>
      </c>
      <c r="F646" s="137">
        <v>0</v>
      </c>
      <c r="G646" s="137">
        <v>0</v>
      </c>
      <c r="H646" s="137">
        <v>0</v>
      </c>
    </row>
    <row r="647" spans="1:8" ht="19.149999999999999" hidden="1" customHeight="1" x14ac:dyDescent="0.2">
      <c r="A647" s="328" t="s">
        <v>452</v>
      </c>
      <c r="B647" s="156" t="s">
        <v>211</v>
      </c>
      <c r="C647" s="156" t="s">
        <v>757</v>
      </c>
      <c r="D647" s="156" t="s">
        <v>453</v>
      </c>
      <c r="E647" s="156" t="s">
        <v>222</v>
      </c>
      <c r="F647" s="140">
        <f t="shared" ref="F647:H648" si="143">F648</f>
        <v>0</v>
      </c>
      <c r="G647" s="140">
        <f t="shared" si="143"/>
        <v>0</v>
      </c>
      <c r="H647" s="140">
        <f t="shared" si="143"/>
        <v>0</v>
      </c>
    </row>
    <row r="648" spans="1:8" ht="36" hidden="1" customHeight="1" x14ac:dyDescent="0.2">
      <c r="A648" s="329" t="s">
        <v>686</v>
      </c>
      <c r="B648" s="142" t="s">
        <v>211</v>
      </c>
      <c r="C648" s="142" t="s">
        <v>757</v>
      </c>
      <c r="D648" s="142" t="s">
        <v>453</v>
      </c>
      <c r="E648" s="142" t="s">
        <v>687</v>
      </c>
      <c r="F648" s="431">
        <f t="shared" si="143"/>
        <v>0</v>
      </c>
      <c r="G648" s="431">
        <f t="shared" si="143"/>
        <v>0</v>
      </c>
      <c r="H648" s="431">
        <f t="shared" si="143"/>
        <v>0</v>
      </c>
    </row>
    <row r="649" spans="1:8" ht="47.1" hidden="1" customHeight="1" x14ac:dyDescent="0.2">
      <c r="A649" s="329" t="s">
        <v>688</v>
      </c>
      <c r="B649" s="142" t="s">
        <v>211</v>
      </c>
      <c r="C649" s="142" t="s">
        <v>757</v>
      </c>
      <c r="D649" s="142" t="s">
        <v>453</v>
      </c>
      <c r="E649" s="142" t="s">
        <v>689</v>
      </c>
      <c r="F649" s="431">
        <v>0</v>
      </c>
      <c r="G649" s="431">
        <v>0</v>
      </c>
      <c r="H649" s="431">
        <v>0</v>
      </c>
    </row>
    <row r="650" spans="1:8" s="152" customFormat="1" ht="82.15" hidden="1" customHeight="1" x14ac:dyDescent="0.25">
      <c r="A650" s="323" t="s">
        <v>857</v>
      </c>
      <c r="B650" s="10" t="s">
        <v>211</v>
      </c>
      <c r="C650" s="10" t="s">
        <v>757</v>
      </c>
      <c r="D650" s="10" t="s">
        <v>381</v>
      </c>
      <c r="E650" s="10" t="s">
        <v>222</v>
      </c>
      <c r="F650" s="138">
        <f>F651+F653</f>
        <v>0</v>
      </c>
      <c r="G650" s="138">
        <f>G651+G653</f>
        <v>0</v>
      </c>
      <c r="H650" s="138">
        <f>H651+H653</f>
        <v>0</v>
      </c>
    </row>
    <row r="651" spans="1:8" ht="97.5" hidden="1" customHeight="1" x14ac:dyDescent="0.2">
      <c r="A651" s="322" t="s">
        <v>680</v>
      </c>
      <c r="B651" s="136" t="s">
        <v>211</v>
      </c>
      <c r="C651" s="136" t="s">
        <v>757</v>
      </c>
      <c r="D651" s="136" t="s">
        <v>381</v>
      </c>
      <c r="E651" s="136" t="s">
        <v>681</v>
      </c>
      <c r="F651" s="137">
        <f>F652</f>
        <v>0</v>
      </c>
      <c r="G651" s="137">
        <f>G652</f>
        <v>0</v>
      </c>
      <c r="H651" s="137">
        <f>H652</f>
        <v>0</v>
      </c>
    </row>
    <row r="652" spans="1:8" ht="31.5" hidden="1" customHeight="1" x14ac:dyDescent="0.2">
      <c r="A652" s="322" t="s">
        <v>682</v>
      </c>
      <c r="B652" s="136" t="s">
        <v>211</v>
      </c>
      <c r="C652" s="136" t="s">
        <v>757</v>
      </c>
      <c r="D652" s="136" t="s">
        <v>381</v>
      </c>
      <c r="E652" s="136" t="s">
        <v>683</v>
      </c>
      <c r="F652" s="431"/>
      <c r="G652" s="431"/>
      <c r="H652" s="431"/>
    </row>
    <row r="653" spans="1:8" ht="35.25" hidden="1" customHeight="1" x14ac:dyDescent="0.2">
      <c r="A653" s="322" t="s">
        <v>686</v>
      </c>
      <c r="B653" s="136" t="s">
        <v>211</v>
      </c>
      <c r="C653" s="136" t="s">
        <v>757</v>
      </c>
      <c r="D653" s="136" t="s">
        <v>381</v>
      </c>
      <c r="E653" s="136" t="s">
        <v>687</v>
      </c>
      <c r="F653" s="137">
        <f>F654</f>
        <v>0</v>
      </c>
      <c r="G653" s="137">
        <f>G654</f>
        <v>0</v>
      </c>
      <c r="H653" s="137">
        <f>H654</f>
        <v>0</v>
      </c>
    </row>
    <row r="654" spans="1:8" ht="48" hidden="1" customHeight="1" x14ac:dyDescent="0.2">
      <c r="A654" s="322" t="s">
        <v>688</v>
      </c>
      <c r="B654" s="136" t="s">
        <v>211</v>
      </c>
      <c r="C654" s="136" t="s">
        <v>757</v>
      </c>
      <c r="D654" s="136" t="s">
        <v>381</v>
      </c>
      <c r="E654" s="136" t="s">
        <v>689</v>
      </c>
      <c r="F654" s="137"/>
      <c r="G654" s="137"/>
      <c r="H654" s="137"/>
    </row>
    <row r="655" spans="1:8" ht="48" hidden="1" customHeight="1" x14ac:dyDescent="0.2">
      <c r="A655" s="322"/>
      <c r="B655" s="136"/>
      <c r="C655" s="136"/>
      <c r="D655" s="136"/>
      <c r="E655" s="136"/>
      <c r="F655" s="137"/>
      <c r="G655" s="137"/>
      <c r="H655" s="137"/>
    </row>
    <row r="656" spans="1:8" ht="48" hidden="1" customHeight="1" x14ac:dyDescent="0.2">
      <c r="A656" s="322"/>
      <c r="B656" s="136"/>
      <c r="C656" s="136"/>
      <c r="D656" s="136"/>
      <c r="E656" s="136"/>
      <c r="F656" s="137"/>
      <c r="G656" s="137"/>
      <c r="H656" s="137"/>
    </row>
    <row r="657" spans="1:8" ht="48" hidden="1" customHeight="1" x14ac:dyDescent="0.2">
      <c r="A657" s="322"/>
      <c r="B657" s="136"/>
      <c r="C657" s="136"/>
      <c r="D657" s="136"/>
      <c r="E657" s="136"/>
      <c r="F657" s="137"/>
      <c r="G657" s="137"/>
      <c r="H657" s="137"/>
    </row>
    <row r="658" spans="1:8" ht="48" hidden="1" customHeight="1" x14ac:dyDescent="0.2">
      <c r="A658" s="322"/>
      <c r="B658" s="136"/>
      <c r="C658" s="136"/>
      <c r="D658" s="136"/>
      <c r="E658" s="136"/>
      <c r="F658" s="137"/>
      <c r="G658" s="137"/>
      <c r="H658" s="137"/>
    </row>
    <row r="659" spans="1:8" ht="48" hidden="1" customHeight="1" x14ac:dyDescent="0.2">
      <c r="A659" s="322"/>
      <c r="B659" s="136"/>
      <c r="C659" s="136"/>
      <c r="D659" s="136"/>
      <c r="E659" s="136"/>
      <c r="F659" s="137"/>
      <c r="G659" s="137"/>
      <c r="H659" s="137"/>
    </row>
    <row r="660" spans="1:8" s="152" customFormat="1" ht="16.5" customHeight="1" x14ac:dyDescent="0.25">
      <c r="A660" s="332" t="s">
        <v>858</v>
      </c>
      <c r="B660" s="127" t="s">
        <v>768</v>
      </c>
      <c r="C660" s="127" t="s">
        <v>109</v>
      </c>
      <c r="D660" s="127" t="s">
        <v>676</v>
      </c>
      <c r="E660" s="127" t="s">
        <v>222</v>
      </c>
      <c r="F660" s="128">
        <f>F661+F719</f>
        <v>31791.192650000001</v>
      </c>
      <c r="G660" s="128">
        <f>G661+G719</f>
        <v>16013.952020000002</v>
      </c>
      <c r="H660" s="128">
        <f>H661+H719</f>
        <v>16013.952020000002</v>
      </c>
    </row>
    <row r="661" spans="1:8" s="139" customFormat="1" ht="18" customHeight="1" x14ac:dyDescent="0.2">
      <c r="A661" s="321" t="s">
        <v>859</v>
      </c>
      <c r="B661" s="131" t="s">
        <v>768</v>
      </c>
      <c r="C661" s="131" t="s">
        <v>108</v>
      </c>
      <c r="D661" s="131" t="s">
        <v>676</v>
      </c>
      <c r="E661" s="131" t="s">
        <v>222</v>
      </c>
      <c r="F661" s="132">
        <f>F662</f>
        <v>28740.096750000001</v>
      </c>
      <c r="G661" s="132">
        <f t="shared" ref="G661:H661" si="144">G662</f>
        <v>14542.752020000002</v>
      </c>
      <c r="H661" s="132">
        <f t="shared" si="144"/>
        <v>14542.752020000002</v>
      </c>
    </row>
    <row r="662" spans="1:8" s="139" customFormat="1" ht="57" customHeight="1" x14ac:dyDescent="0.2">
      <c r="A662" s="323" t="s">
        <v>860</v>
      </c>
      <c r="B662" s="10" t="s">
        <v>768</v>
      </c>
      <c r="C662" s="10" t="s">
        <v>108</v>
      </c>
      <c r="D662" s="10" t="s">
        <v>58</v>
      </c>
      <c r="E662" s="10" t="s">
        <v>222</v>
      </c>
      <c r="F662" s="138">
        <f>F663+F677+F683+F716+F668+F695+F702+F680+F709+F690</f>
        <v>28740.096750000001</v>
      </c>
      <c r="G662" s="138">
        <f>G663+G677+G683+G716+G668+G695+G702+G680</f>
        <v>14542.752020000002</v>
      </c>
      <c r="H662" s="138">
        <f>H663+H677+H683+H716+H668+H695+H702+H680</f>
        <v>14542.752020000002</v>
      </c>
    </row>
    <row r="663" spans="1:8" ht="72.75" customHeight="1" x14ac:dyDescent="0.2">
      <c r="A663" s="331" t="s">
        <v>292</v>
      </c>
      <c r="B663" s="136" t="s">
        <v>768</v>
      </c>
      <c r="C663" s="136" t="s">
        <v>108</v>
      </c>
      <c r="D663" s="136" t="s">
        <v>59</v>
      </c>
      <c r="E663" s="136" t="s">
        <v>222</v>
      </c>
      <c r="F663" s="137">
        <f>F664+F666</f>
        <v>10978.163</v>
      </c>
      <c r="G663" s="137">
        <f>G664+G666</f>
        <v>8899.4500000000007</v>
      </c>
      <c r="H663" s="137">
        <f>H664+H666</f>
        <v>8899.4500000000007</v>
      </c>
    </row>
    <row r="664" spans="1:8" ht="52.5" customHeight="1" x14ac:dyDescent="0.2">
      <c r="A664" s="322" t="s">
        <v>725</v>
      </c>
      <c r="B664" s="136" t="s">
        <v>768</v>
      </c>
      <c r="C664" s="136" t="s">
        <v>108</v>
      </c>
      <c r="D664" s="136" t="s">
        <v>60</v>
      </c>
      <c r="E664" s="136" t="s">
        <v>724</v>
      </c>
      <c r="F664" s="431">
        <f>F665</f>
        <v>10530.45</v>
      </c>
      <c r="G664" s="137">
        <f>G665</f>
        <v>8899.4500000000007</v>
      </c>
      <c r="H664" s="137">
        <f>H665</f>
        <v>8899.4500000000007</v>
      </c>
    </row>
    <row r="665" spans="1:8" ht="25.5" customHeight="1" x14ac:dyDescent="0.2">
      <c r="A665" s="322" t="s">
        <v>124</v>
      </c>
      <c r="B665" s="136" t="s">
        <v>768</v>
      </c>
      <c r="C665" s="136" t="s">
        <v>108</v>
      </c>
      <c r="D665" s="136" t="s">
        <v>61</v>
      </c>
      <c r="E665" s="136" t="s">
        <v>165</v>
      </c>
      <c r="F665" s="431">
        <f>'5'!D148</f>
        <v>10530.45</v>
      </c>
      <c r="G665" s="431">
        <f>'5'!E148</f>
        <v>8899.4500000000007</v>
      </c>
      <c r="H665" s="431">
        <f>'5'!F148</f>
        <v>8899.4500000000007</v>
      </c>
    </row>
    <row r="666" spans="1:8" ht="119.25" customHeight="1" x14ac:dyDescent="0.2">
      <c r="A666" s="322" t="s">
        <v>861</v>
      </c>
      <c r="B666" s="136" t="s">
        <v>768</v>
      </c>
      <c r="C666" s="136" t="s">
        <v>108</v>
      </c>
      <c r="D666" s="136" t="s">
        <v>77</v>
      </c>
      <c r="E666" s="136" t="s">
        <v>165</v>
      </c>
      <c r="F666" s="431">
        <f>F667</f>
        <v>447.71300000000002</v>
      </c>
      <c r="G666" s="137">
        <f>G667</f>
        <v>0</v>
      </c>
      <c r="H666" s="137">
        <f>H667</f>
        <v>0</v>
      </c>
    </row>
    <row r="667" spans="1:8" ht="18" hidden="1" customHeight="1" x14ac:dyDescent="0.2">
      <c r="A667" s="322" t="s">
        <v>124</v>
      </c>
      <c r="B667" s="136" t="s">
        <v>768</v>
      </c>
      <c r="C667" s="136" t="s">
        <v>108</v>
      </c>
      <c r="D667" s="136" t="s">
        <v>77</v>
      </c>
      <c r="E667" s="136" t="s">
        <v>165</v>
      </c>
      <c r="F667" s="431">
        <f>'5'!D149</f>
        <v>447.71300000000002</v>
      </c>
      <c r="G667" s="431">
        <f>'5'!E149</f>
        <v>0</v>
      </c>
      <c r="H667" s="431">
        <f>'5'!F149</f>
        <v>0</v>
      </c>
    </row>
    <row r="668" spans="1:8" ht="103.15" hidden="1" customHeight="1" x14ac:dyDescent="0.2">
      <c r="A668" s="322" t="s">
        <v>407</v>
      </c>
      <c r="B668" s="136" t="s">
        <v>768</v>
      </c>
      <c r="C668" s="136" t="s">
        <v>108</v>
      </c>
      <c r="D668" s="136" t="s">
        <v>424</v>
      </c>
      <c r="E668" s="136" t="s">
        <v>222</v>
      </c>
      <c r="F668" s="431">
        <f>F669</f>
        <v>0</v>
      </c>
      <c r="G668" s="137">
        <f>G669</f>
        <v>0</v>
      </c>
      <c r="H668" s="137">
        <f>H669</f>
        <v>0</v>
      </c>
    </row>
    <row r="669" spans="1:8" ht="21.6" hidden="1" customHeight="1" x14ac:dyDescent="0.2">
      <c r="A669" s="322" t="s">
        <v>124</v>
      </c>
      <c r="B669" s="136" t="s">
        <v>768</v>
      </c>
      <c r="C669" s="136" t="s">
        <v>108</v>
      </c>
      <c r="D669" s="136" t="s">
        <v>424</v>
      </c>
      <c r="E669" s="136" t="s">
        <v>165</v>
      </c>
      <c r="F669" s="431"/>
      <c r="G669" s="137"/>
      <c r="H669" s="137"/>
    </row>
    <row r="670" spans="1:8" ht="77.25" hidden="1" customHeight="1" x14ac:dyDescent="0.2">
      <c r="A670" s="324" t="s">
        <v>325</v>
      </c>
      <c r="B670" s="154" t="s">
        <v>768</v>
      </c>
      <c r="C670" s="154" t="s">
        <v>108</v>
      </c>
      <c r="D670" s="154" t="s">
        <v>59</v>
      </c>
      <c r="E670" s="154" t="s">
        <v>222</v>
      </c>
      <c r="F670" s="432">
        <f>F671+F674</f>
        <v>0</v>
      </c>
      <c r="G670" s="155">
        <f>G671+G674</f>
        <v>0</v>
      </c>
      <c r="H670" s="155">
        <f>H671+H674</f>
        <v>0</v>
      </c>
    </row>
    <row r="671" spans="1:8" ht="79.5" hidden="1" customHeight="1" x14ac:dyDescent="0.2">
      <c r="A671" s="323" t="s">
        <v>326</v>
      </c>
      <c r="B671" s="10" t="s">
        <v>768</v>
      </c>
      <c r="C671" s="10" t="s">
        <v>108</v>
      </c>
      <c r="D671" s="10" t="s">
        <v>327</v>
      </c>
      <c r="E671" s="10" t="s">
        <v>222</v>
      </c>
      <c r="F671" s="140">
        <f t="shared" ref="F671:H672" si="145">F672</f>
        <v>0</v>
      </c>
      <c r="G671" s="138">
        <f t="shared" si="145"/>
        <v>0</v>
      </c>
      <c r="H671" s="138">
        <f t="shared" si="145"/>
        <v>0</v>
      </c>
    </row>
    <row r="672" spans="1:8" ht="48.75" hidden="1" customHeight="1" x14ac:dyDescent="0.2">
      <c r="A672" s="322" t="s">
        <v>725</v>
      </c>
      <c r="B672" s="136" t="s">
        <v>768</v>
      </c>
      <c r="C672" s="136" t="s">
        <v>108</v>
      </c>
      <c r="D672" s="136" t="s">
        <v>327</v>
      </c>
      <c r="E672" s="136" t="s">
        <v>724</v>
      </c>
      <c r="F672" s="431">
        <f t="shared" si="145"/>
        <v>0</v>
      </c>
      <c r="G672" s="137">
        <f t="shared" si="145"/>
        <v>0</v>
      </c>
      <c r="H672" s="137">
        <f t="shared" si="145"/>
        <v>0</v>
      </c>
    </row>
    <row r="673" spans="1:8" ht="20.25" hidden="1" customHeight="1" x14ac:dyDescent="0.2">
      <c r="A673" s="322" t="s">
        <v>124</v>
      </c>
      <c r="B673" s="136" t="s">
        <v>768</v>
      </c>
      <c r="C673" s="136" t="s">
        <v>108</v>
      </c>
      <c r="D673" s="136" t="s">
        <v>327</v>
      </c>
      <c r="E673" s="136" t="s">
        <v>165</v>
      </c>
      <c r="F673" s="431"/>
      <c r="G673" s="137"/>
      <c r="H673" s="137"/>
    </row>
    <row r="674" spans="1:8" ht="128.65" hidden="1" customHeight="1" x14ac:dyDescent="0.2">
      <c r="A674" s="323" t="s">
        <v>862</v>
      </c>
      <c r="B674" s="10" t="s">
        <v>768</v>
      </c>
      <c r="C674" s="10" t="s">
        <v>108</v>
      </c>
      <c r="D674" s="10" t="s">
        <v>328</v>
      </c>
      <c r="E674" s="10" t="s">
        <v>222</v>
      </c>
      <c r="F674" s="140">
        <f t="shared" ref="F674:H675" si="146">F675</f>
        <v>0</v>
      </c>
      <c r="G674" s="138">
        <f t="shared" si="146"/>
        <v>0</v>
      </c>
      <c r="H674" s="138">
        <f t="shared" si="146"/>
        <v>0</v>
      </c>
    </row>
    <row r="675" spans="1:8" ht="51.75" hidden="1" customHeight="1" x14ac:dyDescent="0.2">
      <c r="A675" s="322" t="s">
        <v>725</v>
      </c>
      <c r="B675" s="136" t="s">
        <v>768</v>
      </c>
      <c r="C675" s="136" t="s">
        <v>108</v>
      </c>
      <c r="D675" s="136" t="s">
        <v>328</v>
      </c>
      <c r="E675" s="136" t="s">
        <v>724</v>
      </c>
      <c r="F675" s="431">
        <f t="shared" si="146"/>
        <v>0</v>
      </c>
      <c r="G675" s="137">
        <f t="shared" si="146"/>
        <v>0</v>
      </c>
      <c r="H675" s="137">
        <f t="shared" si="146"/>
        <v>0</v>
      </c>
    </row>
    <row r="676" spans="1:8" ht="23.25" hidden="1" customHeight="1" x14ac:dyDescent="0.2">
      <c r="A676" s="322" t="s">
        <v>124</v>
      </c>
      <c r="B676" s="136" t="s">
        <v>768</v>
      </c>
      <c r="C676" s="136" t="s">
        <v>108</v>
      </c>
      <c r="D676" s="136" t="s">
        <v>328</v>
      </c>
      <c r="E676" s="136" t="s">
        <v>165</v>
      </c>
      <c r="F676" s="431"/>
      <c r="G676" s="137"/>
      <c r="H676" s="137"/>
    </row>
    <row r="677" spans="1:8" ht="72.75" hidden="1" customHeight="1" x14ac:dyDescent="0.2">
      <c r="A677" s="331" t="s">
        <v>293</v>
      </c>
      <c r="B677" s="136" t="s">
        <v>768</v>
      </c>
      <c r="C677" s="136" t="s">
        <v>108</v>
      </c>
      <c r="D677" s="136" t="s">
        <v>62</v>
      </c>
      <c r="E677" s="136" t="s">
        <v>222</v>
      </c>
      <c r="F677" s="431">
        <f t="shared" ref="F677:H678" si="147">F678</f>
        <v>4063.1</v>
      </c>
      <c r="G677" s="137">
        <f t="shared" si="147"/>
        <v>3524.1</v>
      </c>
      <c r="H677" s="137">
        <f t="shared" si="147"/>
        <v>3524.1</v>
      </c>
    </row>
    <row r="678" spans="1:8" ht="54" customHeight="1" x14ac:dyDescent="0.2">
      <c r="A678" s="322" t="s">
        <v>725</v>
      </c>
      <c r="B678" s="136" t="s">
        <v>768</v>
      </c>
      <c r="C678" s="136" t="s">
        <v>108</v>
      </c>
      <c r="D678" s="136" t="s">
        <v>62</v>
      </c>
      <c r="E678" s="136" t="s">
        <v>724</v>
      </c>
      <c r="F678" s="431">
        <f t="shared" si="147"/>
        <v>4063.1</v>
      </c>
      <c r="G678" s="137">
        <f t="shared" si="147"/>
        <v>3524.1</v>
      </c>
      <c r="H678" s="137">
        <f t="shared" si="147"/>
        <v>3524.1</v>
      </c>
    </row>
    <row r="679" spans="1:8" ht="22.5" customHeight="1" x14ac:dyDescent="0.2">
      <c r="A679" s="322" t="s">
        <v>124</v>
      </c>
      <c r="B679" s="136" t="s">
        <v>768</v>
      </c>
      <c r="C679" s="136" t="s">
        <v>108</v>
      </c>
      <c r="D679" s="136" t="s">
        <v>62</v>
      </c>
      <c r="E679" s="136" t="s">
        <v>165</v>
      </c>
      <c r="F679" s="431">
        <f>'5'!D167</f>
        <v>4063.1</v>
      </c>
      <c r="G679" s="431">
        <f>'5'!E167</f>
        <v>3524.1</v>
      </c>
      <c r="H679" s="431">
        <f>'5'!F167</f>
        <v>3524.1</v>
      </c>
    </row>
    <row r="680" spans="1:8" ht="115.15" customHeight="1" x14ac:dyDescent="0.2">
      <c r="A680" s="324" t="s">
        <v>863</v>
      </c>
      <c r="B680" s="154" t="s">
        <v>768</v>
      </c>
      <c r="C680" s="154" t="s">
        <v>108</v>
      </c>
      <c r="D680" s="163" t="s">
        <v>864</v>
      </c>
      <c r="E680" s="154" t="s">
        <v>222</v>
      </c>
      <c r="F680" s="432">
        <f>F681+F682</f>
        <v>1611.31423</v>
      </c>
      <c r="G680" s="155">
        <f>G681+G682</f>
        <v>0</v>
      </c>
      <c r="H680" s="155">
        <f>H681+H682</f>
        <v>0</v>
      </c>
    </row>
    <row r="681" spans="1:8" ht="123" customHeight="1" x14ac:dyDescent="0.2">
      <c r="A681" s="322" t="s">
        <v>865</v>
      </c>
      <c r="B681" s="136" t="s">
        <v>768</v>
      </c>
      <c r="C681" s="136" t="s">
        <v>108</v>
      </c>
      <c r="D681" s="142" t="s">
        <v>552</v>
      </c>
      <c r="E681" s="136" t="s">
        <v>165</v>
      </c>
      <c r="F681" s="137">
        <f>'5'!D169</f>
        <v>1608.7142899999999</v>
      </c>
      <c r="G681" s="137">
        <f>'5'!E169</f>
        <v>0</v>
      </c>
      <c r="H681" s="137">
        <f>'5'!F169</f>
        <v>0</v>
      </c>
    </row>
    <row r="682" spans="1:8" ht="152.25" customHeight="1" x14ac:dyDescent="0.2">
      <c r="A682" s="322" t="s">
        <v>866</v>
      </c>
      <c r="B682" s="136" t="s">
        <v>768</v>
      </c>
      <c r="C682" s="136" t="s">
        <v>108</v>
      </c>
      <c r="D682" s="142" t="s">
        <v>552</v>
      </c>
      <c r="E682" s="136" t="s">
        <v>165</v>
      </c>
      <c r="F682" s="431">
        <f>'5'!D170</f>
        <v>2.5999400000000001</v>
      </c>
      <c r="G682" s="137">
        <f>'5'!E170</f>
        <v>0</v>
      </c>
      <c r="H682" s="137">
        <f>'5'!F170</f>
        <v>0</v>
      </c>
    </row>
    <row r="683" spans="1:8" ht="54.75" customHeight="1" x14ac:dyDescent="0.2">
      <c r="A683" s="324" t="s">
        <v>329</v>
      </c>
      <c r="B683" s="136" t="s">
        <v>768</v>
      </c>
      <c r="C683" s="136" t="s">
        <v>108</v>
      </c>
      <c r="D683" s="154" t="s">
        <v>330</v>
      </c>
      <c r="E683" s="154" t="s">
        <v>222</v>
      </c>
      <c r="F683" s="155">
        <f>F684+F687</f>
        <v>169.70202</v>
      </c>
      <c r="G683" s="155">
        <f>G684+G687</f>
        <v>169.70202</v>
      </c>
      <c r="H683" s="155">
        <f>H684+H687</f>
        <v>169.70202</v>
      </c>
    </row>
    <row r="684" spans="1:8" ht="85.5" customHeight="1" x14ac:dyDescent="0.2">
      <c r="A684" s="322" t="s">
        <v>867</v>
      </c>
      <c r="B684" s="136" t="s">
        <v>768</v>
      </c>
      <c r="C684" s="136" t="s">
        <v>108</v>
      </c>
      <c r="D684" s="136" t="s">
        <v>331</v>
      </c>
      <c r="E684" s="136" t="s">
        <v>222</v>
      </c>
      <c r="F684" s="137">
        <f t="shared" ref="F684:H685" si="148">F685</f>
        <v>168.005</v>
      </c>
      <c r="G684" s="137">
        <f t="shared" si="148"/>
        <v>168.005</v>
      </c>
      <c r="H684" s="137">
        <f t="shared" si="148"/>
        <v>168.005</v>
      </c>
    </row>
    <row r="685" spans="1:8" ht="56.25" customHeight="1" x14ac:dyDescent="0.2">
      <c r="A685" s="322" t="s">
        <v>725</v>
      </c>
      <c r="B685" s="136" t="s">
        <v>768</v>
      </c>
      <c r="C685" s="136" t="s">
        <v>108</v>
      </c>
      <c r="D685" s="136" t="s">
        <v>331</v>
      </c>
      <c r="E685" s="136" t="s">
        <v>724</v>
      </c>
      <c r="F685" s="137">
        <f t="shared" si="148"/>
        <v>168.005</v>
      </c>
      <c r="G685" s="137">
        <f t="shared" si="148"/>
        <v>168.005</v>
      </c>
      <c r="H685" s="137">
        <f t="shared" si="148"/>
        <v>168.005</v>
      </c>
    </row>
    <row r="686" spans="1:8" ht="24.75" customHeight="1" x14ac:dyDescent="0.2">
      <c r="A686" s="322" t="s">
        <v>124</v>
      </c>
      <c r="B686" s="136" t="s">
        <v>768</v>
      </c>
      <c r="C686" s="136" t="s">
        <v>108</v>
      </c>
      <c r="D686" s="136" t="s">
        <v>331</v>
      </c>
      <c r="E686" s="136" t="s">
        <v>165</v>
      </c>
      <c r="F686" s="137">
        <v>168.005</v>
      </c>
      <c r="G686" s="137">
        <v>168.005</v>
      </c>
      <c r="H686" s="137">
        <v>168.005</v>
      </c>
    </row>
    <row r="687" spans="1:8" ht="119.25" customHeight="1" x14ac:dyDescent="0.2">
      <c r="A687" s="322" t="s">
        <v>868</v>
      </c>
      <c r="B687" s="136" t="s">
        <v>768</v>
      </c>
      <c r="C687" s="136" t="s">
        <v>108</v>
      </c>
      <c r="D687" s="136" t="s">
        <v>583</v>
      </c>
      <c r="E687" s="136" t="s">
        <v>222</v>
      </c>
      <c r="F687" s="137">
        <f t="shared" ref="F687:H688" si="149">F688</f>
        <v>1.69702</v>
      </c>
      <c r="G687" s="137">
        <f t="shared" si="149"/>
        <v>1.69702</v>
      </c>
      <c r="H687" s="137">
        <f t="shared" si="149"/>
        <v>1.69702</v>
      </c>
    </row>
    <row r="688" spans="1:8" ht="53.25" customHeight="1" x14ac:dyDescent="0.2">
      <c r="A688" s="322" t="s">
        <v>725</v>
      </c>
      <c r="B688" s="136" t="s">
        <v>768</v>
      </c>
      <c r="C688" s="136" t="s">
        <v>108</v>
      </c>
      <c r="D688" s="136" t="s">
        <v>583</v>
      </c>
      <c r="E688" s="136" t="s">
        <v>724</v>
      </c>
      <c r="F688" s="137">
        <f t="shared" si="149"/>
        <v>1.69702</v>
      </c>
      <c r="G688" s="137">
        <f t="shared" si="149"/>
        <v>1.69702</v>
      </c>
      <c r="H688" s="137">
        <f t="shared" si="149"/>
        <v>1.69702</v>
      </c>
    </row>
    <row r="689" spans="1:8" ht="23.25" customHeight="1" x14ac:dyDescent="0.2">
      <c r="A689" s="322" t="s">
        <v>124</v>
      </c>
      <c r="B689" s="136" t="s">
        <v>768</v>
      </c>
      <c r="C689" s="136" t="s">
        <v>108</v>
      </c>
      <c r="D689" s="136" t="s">
        <v>583</v>
      </c>
      <c r="E689" s="136" t="s">
        <v>165</v>
      </c>
      <c r="F689" s="137">
        <v>1.69702</v>
      </c>
      <c r="G689" s="137">
        <v>1.69702</v>
      </c>
      <c r="H689" s="137">
        <v>1.69702</v>
      </c>
    </row>
    <row r="690" spans="1:8" ht="53.45" customHeight="1" x14ac:dyDescent="0.2">
      <c r="A690" s="324" t="s">
        <v>869</v>
      </c>
      <c r="B690" s="136" t="s">
        <v>768</v>
      </c>
      <c r="C690" s="136" t="s">
        <v>108</v>
      </c>
      <c r="D690" s="154" t="s">
        <v>59</v>
      </c>
      <c r="E690" s="154" t="s">
        <v>222</v>
      </c>
      <c r="F690" s="155">
        <f>F691+F693</f>
        <v>9285.8253499999992</v>
      </c>
      <c r="G690" s="155">
        <f>G691+G693</f>
        <v>0</v>
      </c>
      <c r="H690" s="155">
        <f>H691+H693</f>
        <v>0</v>
      </c>
    </row>
    <row r="691" spans="1:8" ht="89.25" customHeight="1" x14ac:dyDescent="0.2">
      <c r="A691" s="323" t="s">
        <v>870</v>
      </c>
      <c r="B691" s="136" t="s">
        <v>768</v>
      </c>
      <c r="C691" s="136" t="s">
        <v>108</v>
      </c>
      <c r="D691" s="10" t="s">
        <v>466</v>
      </c>
      <c r="E691" s="10" t="s">
        <v>724</v>
      </c>
      <c r="F691" s="137">
        <f>F692</f>
        <v>9192.9670999999998</v>
      </c>
      <c r="G691" s="137">
        <f>G692</f>
        <v>0</v>
      </c>
      <c r="H691" s="137">
        <f>H692</f>
        <v>0</v>
      </c>
    </row>
    <row r="692" spans="1:8" ht="23.25" customHeight="1" x14ac:dyDescent="0.2">
      <c r="A692" s="322" t="s">
        <v>124</v>
      </c>
      <c r="B692" s="136" t="s">
        <v>768</v>
      </c>
      <c r="C692" s="136" t="s">
        <v>108</v>
      </c>
      <c r="D692" s="10" t="s">
        <v>466</v>
      </c>
      <c r="E692" s="136" t="s">
        <v>165</v>
      </c>
      <c r="F692" s="137">
        <f>'5'!D155</f>
        <v>9192.9670999999998</v>
      </c>
      <c r="G692" s="137">
        <f>'5'!E155</f>
        <v>0</v>
      </c>
      <c r="H692" s="137">
        <f>'5'!F155</f>
        <v>0</v>
      </c>
    </row>
    <row r="693" spans="1:8" ht="103.5" customHeight="1" x14ac:dyDescent="0.2">
      <c r="A693" s="323" t="s">
        <v>465</v>
      </c>
      <c r="B693" s="136" t="s">
        <v>768</v>
      </c>
      <c r="C693" s="136" t="s">
        <v>108</v>
      </c>
      <c r="D693" s="10" t="s">
        <v>467</v>
      </c>
      <c r="E693" s="10" t="s">
        <v>724</v>
      </c>
      <c r="F693" s="138">
        <f>F694</f>
        <v>92.858249999999998</v>
      </c>
      <c r="G693" s="138">
        <f>G694</f>
        <v>0</v>
      </c>
      <c r="H693" s="138">
        <f>H694</f>
        <v>0</v>
      </c>
    </row>
    <row r="694" spans="1:8" ht="18.600000000000001" customHeight="1" x14ac:dyDescent="0.2">
      <c r="A694" s="322" t="s">
        <v>124</v>
      </c>
      <c r="B694" s="136" t="s">
        <v>768</v>
      </c>
      <c r="C694" s="136" t="s">
        <v>108</v>
      </c>
      <c r="D694" s="136" t="s">
        <v>467</v>
      </c>
      <c r="E694" s="136" t="s">
        <v>165</v>
      </c>
      <c r="F694" s="137">
        <f>'5'!D156</f>
        <v>92.858249999999998</v>
      </c>
      <c r="G694" s="137">
        <f>'5'!E156</f>
        <v>0</v>
      </c>
      <c r="H694" s="137">
        <f>'5'!F156</f>
        <v>0</v>
      </c>
    </row>
    <row r="695" spans="1:8" ht="48.6" hidden="1" customHeight="1" x14ac:dyDescent="0.2">
      <c r="A695" s="324" t="s">
        <v>534</v>
      </c>
      <c r="B695" s="154" t="s">
        <v>768</v>
      </c>
      <c r="C695" s="154" t="s">
        <v>108</v>
      </c>
      <c r="D695" s="154" t="s">
        <v>59</v>
      </c>
      <c r="E695" s="154" t="s">
        <v>222</v>
      </c>
      <c r="F695" s="155">
        <f>F696+F699</f>
        <v>0</v>
      </c>
      <c r="G695" s="155">
        <f>G696+G699</f>
        <v>0</v>
      </c>
      <c r="H695" s="155">
        <f>H696+H699</f>
        <v>0</v>
      </c>
    </row>
    <row r="696" spans="1:8" ht="63" hidden="1" customHeight="1" x14ac:dyDescent="0.2">
      <c r="A696" s="322" t="s">
        <v>535</v>
      </c>
      <c r="B696" s="136" t="s">
        <v>768</v>
      </c>
      <c r="C696" s="136" t="s">
        <v>108</v>
      </c>
      <c r="D696" s="136" t="s">
        <v>536</v>
      </c>
      <c r="E696" s="136" t="s">
        <v>222</v>
      </c>
      <c r="F696" s="137">
        <f t="shared" ref="F696:H697" si="150">F697</f>
        <v>0</v>
      </c>
      <c r="G696" s="137">
        <f t="shared" si="150"/>
        <v>0</v>
      </c>
      <c r="H696" s="137">
        <f t="shared" si="150"/>
        <v>0</v>
      </c>
    </row>
    <row r="697" spans="1:8" ht="49.15" hidden="1" customHeight="1" x14ac:dyDescent="0.2">
      <c r="A697" s="322" t="s">
        <v>725</v>
      </c>
      <c r="B697" s="136" t="s">
        <v>768</v>
      </c>
      <c r="C697" s="136" t="s">
        <v>108</v>
      </c>
      <c r="D697" s="136" t="s">
        <v>536</v>
      </c>
      <c r="E697" s="136" t="s">
        <v>724</v>
      </c>
      <c r="F697" s="137">
        <f t="shared" si="150"/>
        <v>0</v>
      </c>
      <c r="G697" s="137">
        <f t="shared" si="150"/>
        <v>0</v>
      </c>
      <c r="H697" s="137">
        <f t="shared" si="150"/>
        <v>0</v>
      </c>
    </row>
    <row r="698" spans="1:8" ht="18.600000000000001" hidden="1" customHeight="1" x14ac:dyDescent="0.2">
      <c r="A698" s="322" t="s">
        <v>124</v>
      </c>
      <c r="B698" s="136" t="s">
        <v>768</v>
      </c>
      <c r="C698" s="136" t="s">
        <v>108</v>
      </c>
      <c r="D698" s="136" t="s">
        <v>536</v>
      </c>
      <c r="E698" s="136" t="s">
        <v>165</v>
      </c>
      <c r="F698" s="137"/>
      <c r="G698" s="137"/>
      <c r="H698" s="137"/>
    </row>
    <row r="699" spans="1:8" ht="80.45" hidden="1" customHeight="1" x14ac:dyDescent="0.2">
      <c r="A699" s="322" t="s">
        <v>537</v>
      </c>
      <c r="B699" s="136" t="s">
        <v>768</v>
      </c>
      <c r="C699" s="136" t="s">
        <v>108</v>
      </c>
      <c r="D699" s="136" t="s">
        <v>871</v>
      </c>
      <c r="E699" s="136" t="s">
        <v>222</v>
      </c>
      <c r="F699" s="137">
        <f t="shared" ref="F699:H700" si="151">F700</f>
        <v>0</v>
      </c>
      <c r="G699" s="137">
        <f t="shared" si="151"/>
        <v>0</v>
      </c>
      <c r="H699" s="137">
        <f t="shared" si="151"/>
        <v>0</v>
      </c>
    </row>
    <row r="700" spans="1:8" ht="52.15" hidden="1" customHeight="1" x14ac:dyDescent="0.2">
      <c r="A700" s="322" t="s">
        <v>725</v>
      </c>
      <c r="B700" s="136" t="s">
        <v>768</v>
      </c>
      <c r="C700" s="136" t="s">
        <v>108</v>
      </c>
      <c r="D700" s="136" t="s">
        <v>871</v>
      </c>
      <c r="E700" s="136" t="s">
        <v>724</v>
      </c>
      <c r="F700" s="137">
        <f t="shared" si="151"/>
        <v>0</v>
      </c>
      <c r="G700" s="137">
        <f t="shared" si="151"/>
        <v>0</v>
      </c>
      <c r="H700" s="137">
        <f t="shared" si="151"/>
        <v>0</v>
      </c>
    </row>
    <row r="701" spans="1:8" ht="18.600000000000001" hidden="1" customHeight="1" x14ac:dyDescent="0.2">
      <c r="A701" s="322" t="s">
        <v>124</v>
      </c>
      <c r="B701" s="136" t="s">
        <v>768</v>
      </c>
      <c r="C701" s="136" t="s">
        <v>108</v>
      </c>
      <c r="D701" s="136" t="s">
        <v>871</v>
      </c>
      <c r="E701" s="136" t="s">
        <v>165</v>
      </c>
      <c r="F701" s="137"/>
      <c r="G701" s="137"/>
      <c r="H701" s="137"/>
    </row>
    <row r="702" spans="1:8" ht="71.25" customHeight="1" x14ac:dyDescent="0.2">
      <c r="A702" s="345" t="s">
        <v>539</v>
      </c>
      <c r="B702" s="171" t="s">
        <v>768</v>
      </c>
      <c r="C702" s="171" t="s">
        <v>108</v>
      </c>
      <c r="D702" s="171" t="s">
        <v>872</v>
      </c>
      <c r="E702" s="171" t="s">
        <v>222</v>
      </c>
      <c r="F702" s="157">
        <f>F703+F706</f>
        <v>102.06143</v>
      </c>
      <c r="G702" s="157">
        <f>G703+G706</f>
        <v>0</v>
      </c>
      <c r="H702" s="157">
        <f>H703+H706</f>
        <v>0</v>
      </c>
    </row>
    <row r="703" spans="1:8" ht="99" customHeight="1" x14ac:dyDescent="0.2">
      <c r="A703" s="329" t="s">
        <v>540</v>
      </c>
      <c r="B703" s="142" t="s">
        <v>768</v>
      </c>
      <c r="C703" s="142" t="s">
        <v>108</v>
      </c>
      <c r="D703" s="142" t="s">
        <v>541</v>
      </c>
      <c r="E703" s="142" t="s">
        <v>222</v>
      </c>
      <c r="F703" s="431">
        <f t="shared" ref="F703:H704" si="152">F704</f>
        <v>102.04082</v>
      </c>
      <c r="G703" s="431">
        <f t="shared" si="152"/>
        <v>0</v>
      </c>
      <c r="H703" s="431">
        <f t="shared" si="152"/>
        <v>0</v>
      </c>
    </row>
    <row r="704" spans="1:8" ht="51" customHeight="1" x14ac:dyDescent="0.2">
      <c r="A704" s="329" t="s">
        <v>725</v>
      </c>
      <c r="B704" s="142" t="s">
        <v>768</v>
      </c>
      <c r="C704" s="142" t="s">
        <v>108</v>
      </c>
      <c r="D704" s="142" t="s">
        <v>541</v>
      </c>
      <c r="E704" s="142" t="s">
        <v>724</v>
      </c>
      <c r="F704" s="431">
        <f t="shared" si="152"/>
        <v>102.04082</v>
      </c>
      <c r="G704" s="431">
        <f t="shared" si="152"/>
        <v>0</v>
      </c>
      <c r="H704" s="431">
        <f t="shared" si="152"/>
        <v>0</v>
      </c>
    </row>
    <row r="705" spans="1:8" ht="22.5" customHeight="1" x14ac:dyDescent="0.2">
      <c r="A705" s="329" t="s">
        <v>124</v>
      </c>
      <c r="B705" s="142" t="s">
        <v>768</v>
      </c>
      <c r="C705" s="142" t="s">
        <v>108</v>
      </c>
      <c r="D705" s="142" t="s">
        <v>541</v>
      </c>
      <c r="E705" s="142" t="s">
        <v>165</v>
      </c>
      <c r="F705" s="431">
        <f>'5'!D161</f>
        <v>102.04082</v>
      </c>
      <c r="G705" s="431">
        <f>'5'!E161</f>
        <v>0</v>
      </c>
      <c r="H705" s="431">
        <f>'5'!F161</f>
        <v>0</v>
      </c>
    </row>
    <row r="706" spans="1:8" ht="123" customHeight="1" x14ac:dyDescent="0.2">
      <c r="A706" s="329" t="s">
        <v>542</v>
      </c>
      <c r="B706" s="142" t="s">
        <v>768</v>
      </c>
      <c r="C706" s="142" t="s">
        <v>108</v>
      </c>
      <c r="D706" s="142" t="s">
        <v>541</v>
      </c>
      <c r="E706" s="142" t="s">
        <v>222</v>
      </c>
      <c r="F706" s="431">
        <f t="shared" ref="F706:H707" si="153">F707</f>
        <v>2.061E-2</v>
      </c>
      <c r="G706" s="431">
        <f t="shared" si="153"/>
        <v>0</v>
      </c>
      <c r="H706" s="431">
        <f t="shared" si="153"/>
        <v>0</v>
      </c>
    </row>
    <row r="707" spans="1:8" ht="54.75" customHeight="1" x14ac:dyDescent="0.2">
      <c r="A707" s="329" t="s">
        <v>725</v>
      </c>
      <c r="B707" s="142" t="s">
        <v>768</v>
      </c>
      <c r="C707" s="142" t="s">
        <v>108</v>
      </c>
      <c r="D707" s="142" t="s">
        <v>541</v>
      </c>
      <c r="E707" s="142" t="s">
        <v>724</v>
      </c>
      <c r="F707" s="431">
        <f t="shared" si="153"/>
        <v>2.061E-2</v>
      </c>
      <c r="G707" s="431">
        <f t="shared" si="153"/>
        <v>0</v>
      </c>
      <c r="H707" s="431">
        <f t="shared" si="153"/>
        <v>0</v>
      </c>
    </row>
    <row r="708" spans="1:8" ht="18.600000000000001" customHeight="1" x14ac:dyDescent="0.2">
      <c r="A708" s="329" t="s">
        <v>124</v>
      </c>
      <c r="B708" s="142" t="s">
        <v>768</v>
      </c>
      <c r="C708" s="142" t="s">
        <v>108</v>
      </c>
      <c r="D708" s="142" t="s">
        <v>541</v>
      </c>
      <c r="E708" s="142" t="s">
        <v>165</v>
      </c>
      <c r="F708" s="431">
        <f>'5'!D162</f>
        <v>2.061E-2</v>
      </c>
      <c r="G708" s="431">
        <f>'5'!E162</f>
        <v>0</v>
      </c>
      <c r="H708" s="431">
        <f>'5'!F162</f>
        <v>0</v>
      </c>
    </row>
    <row r="709" spans="1:8" ht="81.75" customHeight="1" x14ac:dyDescent="0.2">
      <c r="A709" s="336" t="s">
        <v>614</v>
      </c>
      <c r="B709" s="171" t="s">
        <v>768</v>
      </c>
      <c r="C709" s="171" t="s">
        <v>108</v>
      </c>
      <c r="D709" s="171" t="s">
        <v>872</v>
      </c>
      <c r="E709" s="171" t="s">
        <v>222</v>
      </c>
      <c r="F709" s="157">
        <f>F710+F713</f>
        <v>51.030719999999995</v>
      </c>
      <c r="G709" s="157">
        <f>G710+G713</f>
        <v>0</v>
      </c>
      <c r="H709" s="157">
        <f>H710+H713</f>
        <v>0</v>
      </c>
    </row>
    <row r="710" spans="1:8" ht="96" customHeight="1" x14ac:dyDescent="0.2">
      <c r="A710" s="322" t="s">
        <v>873</v>
      </c>
      <c r="B710" s="136" t="s">
        <v>768</v>
      </c>
      <c r="C710" s="136" t="s">
        <v>108</v>
      </c>
      <c r="D710" s="136" t="s">
        <v>616</v>
      </c>
      <c r="E710" s="136" t="s">
        <v>222</v>
      </c>
      <c r="F710" s="137">
        <f t="shared" ref="F710:H711" si="154">F711</f>
        <v>51.020409999999998</v>
      </c>
      <c r="G710" s="137">
        <f t="shared" si="154"/>
        <v>0</v>
      </c>
      <c r="H710" s="137">
        <f t="shared" si="154"/>
        <v>0</v>
      </c>
    </row>
    <row r="711" spans="1:8" ht="50.25" customHeight="1" x14ac:dyDescent="0.2">
      <c r="A711" s="322" t="s">
        <v>725</v>
      </c>
      <c r="B711" s="136" t="s">
        <v>768</v>
      </c>
      <c r="C711" s="136" t="s">
        <v>108</v>
      </c>
      <c r="D711" s="136" t="s">
        <v>616</v>
      </c>
      <c r="E711" s="136" t="s">
        <v>724</v>
      </c>
      <c r="F711" s="137">
        <f t="shared" si="154"/>
        <v>51.020409999999998</v>
      </c>
      <c r="G711" s="137">
        <f t="shared" si="154"/>
        <v>0</v>
      </c>
      <c r="H711" s="137">
        <f t="shared" si="154"/>
        <v>0</v>
      </c>
    </row>
    <row r="712" spans="1:8" ht="22.5" customHeight="1" x14ac:dyDescent="0.2">
      <c r="A712" s="322" t="s">
        <v>124</v>
      </c>
      <c r="B712" s="136" t="s">
        <v>768</v>
      </c>
      <c r="C712" s="136" t="s">
        <v>108</v>
      </c>
      <c r="D712" s="142" t="s">
        <v>616</v>
      </c>
      <c r="E712" s="136" t="s">
        <v>165</v>
      </c>
      <c r="F712" s="137">
        <f>'5'!D164</f>
        <v>51.020409999999998</v>
      </c>
      <c r="G712" s="137">
        <f>'5'!E164</f>
        <v>0</v>
      </c>
      <c r="H712" s="137">
        <f>'5'!F164</f>
        <v>0</v>
      </c>
    </row>
    <row r="713" spans="1:8" ht="131.25" customHeight="1" x14ac:dyDescent="0.2">
      <c r="A713" s="329" t="s">
        <v>874</v>
      </c>
      <c r="B713" s="142" t="s">
        <v>768</v>
      </c>
      <c r="C713" s="142" t="s">
        <v>108</v>
      </c>
      <c r="D713" s="142" t="s">
        <v>616</v>
      </c>
      <c r="E713" s="142" t="s">
        <v>222</v>
      </c>
      <c r="F713" s="431">
        <f t="shared" ref="F713:H714" si="155">F714</f>
        <v>1.031E-2</v>
      </c>
      <c r="G713" s="431">
        <f t="shared" si="155"/>
        <v>0</v>
      </c>
      <c r="H713" s="431">
        <f t="shared" si="155"/>
        <v>0</v>
      </c>
    </row>
    <row r="714" spans="1:8" ht="51.75" customHeight="1" x14ac:dyDescent="0.2">
      <c r="A714" s="322" t="s">
        <v>725</v>
      </c>
      <c r="B714" s="136" t="s">
        <v>768</v>
      </c>
      <c r="C714" s="136" t="s">
        <v>108</v>
      </c>
      <c r="D714" s="136" t="s">
        <v>616</v>
      </c>
      <c r="E714" s="136" t="s">
        <v>724</v>
      </c>
      <c r="F714" s="137">
        <f t="shared" si="155"/>
        <v>1.031E-2</v>
      </c>
      <c r="G714" s="137">
        <f t="shared" si="155"/>
        <v>0</v>
      </c>
      <c r="H714" s="137">
        <f t="shared" si="155"/>
        <v>0</v>
      </c>
    </row>
    <row r="715" spans="1:8" ht="21" customHeight="1" x14ac:dyDescent="0.2">
      <c r="A715" s="322" t="s">
        <v>124</v>
      </c>
      <c r="B715" s="136" t="s">
        <v>768</v>
      </c>
      <c r="C715" s="136" t="s">
        <v>108</v>
      </c>
      <c r="D715" s="142" t="s">
        <v>616</v>
      </c>
      <c r="E715" s="136" t="s">
        <v>165</v>
      </c>
      <c r="F715" s="137">
        <f>'5'!D165</f>
        <v>1.031E-2</v>
      </c>
      <c r="G715" s="137">
        <f>'5'!E165</f>
        <v>0</v>
      </c>
      <c r="H715" s="137">
        <f>'5'!F165</f>
        <v>0</v>
      </c>
    </row>
    <row r="716" spans="1:8" ht="124.5" customHeight="1" x14ac:dyDescent="0.2">
      <c r="A716" s="331" t="s">
        <v>294</v>
      </c>
      <c r="B716" s="136" t="s">
        <v>768</v>
      </c>
      <c r="C716" s="136" t="s">
        <v>108</v>
      </c>
      <c r="D716" s="136" t="s">
        <v>63</v>
      </c>
      <c r="E716" s="136" t="s">
        <v>222</v>
      </c>
      <c r="F716" s="137">
        <f t="shared" ref="F716:H717" si="156">F717</f>
        <v>2478.8999999999996</v>
      </c>
      <c r="G716" s="137">
        <f t="shared" si="156"/>
        <v>1949.5</v>
      </c>
      <c r="H716" s="137">
        <f t="shared" si="156"/>
        <v>1949.5</v>
      </c>
    </row>
    <row r="717" spans="1:8" ht="52.9" customHeight="1" x14ac:dyDescent="0.2">
      <c r="A717" s="322" t="s">
        <v>725</v>
      </c>
      <c r="B717" s="136" t="s">
        <v>768</v>
      </c>
      <c r="C717" s="136" t="s">
        <v>108</v>
      </c>
      <c r="D717" s="136" t="s">
        <v>63</v>
      </c>
      <c r="E717" s="136" t="s">
        <v>724</v>
      </c>
      <c r="F717" s="137">
        <f t="shared" si="156"/>
        <v>2478.8999999999996</v>
      </c>
      <c r="G717" s="137">
        <f t="shared" si="156"/>
        <v>1949.5</v>
      </c>
      <c r="H717" s="137">
        <f t="shared" si="156"/>
        <v>1949.5</v>
      </c>
    </row>
    <row r="718" spans="1:8" ht="16.5" customHeight="1" x14ac:dyDescent="0.2">
      <c r="A718" s="322" t="s">
        <v>124</v>
      </c>
      <c r="B718" s="136" t="s">
        <v>768</v>
      </c>
      <c r="C718" s="136" t="s">
        <v>108</v>
      </c>
      <c r="D718" s="136" t="s">
        <v>63</v>
      </c>
      <c r="E718" s="136" t="s">
        <v>165</v>
      </c>
      <c r="F718" s="431">
        <f>'5'!D175</f>
        <v>2478.8999999999996</v>
      </c>
      <c r="G718" s="431">
        <f>'5'!E175</f>
        <v>1949.5</v>
      </c>
      <c r="H718" s="431">
        <f>'5'!F175</f>
        <v>1949.5</v>
      </c>
    </row>
    <row r="719" spans="1:8" s="151" customFormat="1" ht="34.5" customHeight="1" x14ac:dyDescent="0.2">
      <c r="A719" s="321" t="s">
        <v>875</v>
      </c>
      <c r="B719" s="131" t="s">
        <v>768</v>
      </c>
      <c r="C719" s="131" t="s">
        <v>113</v>
      </c>
      <c r="D719" s="131" t="s">
        <v>676</v>
      </c>
      <c r="E719" s="131" t="s">
        <v>222</v>
      </c>
      <c r="F719" s="132">
        <f>F720+F744+F749+F752+F747</f>
        <v>3051.0959000000003</v>
      </c>
      <c r="G719" s="132">
        <f>G720+G744+G749+G752+G747</f>
        <v>1471.2</v>
      </c>
      <c r="H719" s="132">
        <f>H720+H744+H749+H752+H747</f>
        <v>1471.2</v>
      </c>
    </row>
    <row r="720" spans="1:8" ht="57" customHeight="1" x14ac:dyDescent="0.2">
      <c r="A720" s="323" t="s">
        <v>860</v>
      </c>
      <c r="B720" s="10" t="s">
        <v>768</v>
      </c>
      <c r="C720" s="10" t="s">
        <v>113</v>
      </c>
      <c r="D720" s="10" t="s">
        <v>58</v>
      </c>
      <c r="E720" s="10" t="s">
        <v>222</v>
      </c>
      <c r="F720" s="138">
        <f>F721+F724+F738+F741+F731</f>
        <v>2529.0959000000003</v>
      </c>
      <c r="G720" s="138">
        <f>G721+G724+G738+G741+G731</f>
        <v>1347.2</v>
      </c>
      <c r="H720" s="138">
        <f>H721+H724+H738+H741+H731</f>
        <v>1347.2</v>
      </c>
    </row>
    <row r="721" spans="1:8" ht="55.5" customHeight="1" x14ac:dyDescent="0.2">
      <c r="A721" s="331" t="s">
        <v>876</v>
      </c>
      <c r="B721" s="136" t="s">
        <v>768</v>
      </c>
      <c r="C721" s="136" t="s">
        <v>113</v>
      </c>
      <c r="D721" s="136" t="s">
        <v>64</v>
      </c>
      <c r="E721" s="136" t="s">
        <v>222</v>
      </c>
      <c r="F721" s="137">
        <f t="shared" ref="F721:H722" si="157">F722</f>
        <v>1807</v>
      </c>
      <c r="G721" s="137">
        <f t="shared" si="157"/>
        <v>1347.2</v>
      </c>
      <c r="H721" s="137">
        <f t="shared" si="157"/>
        <v>1347.2</v>
      </c>
    </row>
    <row r="722" spans="1:8" ht="50.25" customHeight="1" x14ac:dyDescent="0.2">
      <c r="A722" s="322" t="s">
        <v>725</v>
      </c>
      <c r="B722" s="136" t="s">
        <v>768</v>
      </c>
      <c r="C722" s="136" t="s">
        <v>113</v>
      </c>
      <c r="D722" s="136" t="s">
        <v>64</v>
      </c>
      <c r="E722" s="136" t="s">
        <v>724</v>
      </c>
      <c r="F722" s="137">
        <f t="shared" si="157"/>
        <v>1807</v>
      </c>
      <c r="G722" s="137">
        <f t="shared" si="157"/>
        <v>1347.2</v>
      </c>
      <c r="H722" s="137">
        <f t="shared" si="157"/>
        <v>1347.2</v>
      </c>
    </row>
    <row r="723" spans="1:8" ht="24.75" customHeight="1" x14ac:dyDescent="0.2">
      <c r="A723" s="322" t="s">
        <v>124</v>
      </c>
      <c r="B723" s="136" t="s">
        <v>768</v>
      </c>
      <c r="C723" s="136" t="s">
        <v>113</v>
      </c>
      <c r="D723" s="136" t="s">
        <v>64</v>
      </c>
      <c r="E723" s="136" t="s">
        <v>165</v>
      </c>
      <c r="F723" s="431">
        <f>'5'!D180</f>
        <v>1807</v>
      </c>
      <c r="G723" s="431">
        <f>'5'!E180</f>
        <v>1347.2</v>
      </c>
      <c r="H723" s="431">
        <f>'5'!F180</f>
        <v>1347.2</v>
      </c>
    </row>
    <row r="724" spans="1:8" ht="51.6" hidden="1" customHeight="1" x14ac:dyDescent="0.2">
      <c r="A724" s="324" t="s">
        <v>463</v>
      </c>
      <c r="B724" s="136" t="s">
        <v>768</v>
      </c>
      <c r="C724" s="136" t="s">
        <v>113</v>
      </c>
      <c r="D724" s="154" t="s">
        <v>59</v>
      </c>
      <c r="E724" s="154" t="s">
        <v>222</v>
      </c>
      <c r="F724" s="155">
        <f>F725</f>
        <v>0</v>
      </c>
      <c r="G724" s="155">
        <f t="shared" ref="G724:H726" si="158">G725</f>
        <v>0</v>
      </c>
      <c r="H724" s="155">
        <f t="shared" si="158"/>
        <v>0</v>
      </c>
    </row>
    <row r="725" spans="1:8" ht="66.599999999999994" hidden="1" customHeight="1" x14ac:dyDescent="0.2">
      <c r="A725" s="322" t="s">
        <v>464</v>
      </c>
      <c r="B725" s="136" t="s">
        <v>768</v>
      </c>
      <c r="C725" s="136" t="s">
        <v>113</v>
      </c>
      <c r="D725" s="136" t="s">
        <v>466</v>
      </c>
      <c r="E725" s="136" t="s">
        <v>222</v>
      </c>
      <c r="F725" s="137">
        <f>F726</f>
        <v>0</v>
      </c>
      <c r="G725" s="137">
        <f t="shared" si="158"/>
        <v>0</v>
      </c>
      <c r="H725" s="137">
        <f t="shared" si="158"/>
        <v>0</v>
      </c>
    </row>
    <row r="726" spans="1:8" ht="49.15" hidden="1" customHeight="1" x14ac:dyDescent="0.2">
      <c r="A726" s="322" t="s">
        <v>725</v>
      </c>
      <c r="B726" s="136" t="s">
        <v>768</v>
      </c>
      <c r="C726" s="136" t="s">
        <v>113</v>
      </c>
      <c r="D726" s="136" t="s">
        <v>466</v>
      </c>
      <c r="E726" s="136" t="s">
        <v>724</v>
      </c>
      <c r="F726" s="137">
        <f>F727</f>
        <v>0</v>
      </c>
      <c r="G726" s="137">
        <f t="shared" si="158"/>
        <v>0</v>
      </c>
      <c r="H726" s="137">
        <f t="shared" si="158"/>
        <v>0</v>
      </c>
    </row>
    <row r="727" spans="1:8" ht="22.9" hidden="1" customHeight="1" x14ac:dyDescent="0.2">
      <c r="A727" s="322" t="s">
        <v>124</v>
      </c>
      <c r="B727" s="136" t="s">
        <v>768</v>
      </c>
      <c r="C727" s="136" t="s">
        <v>113</v>
      </c>
      <c r="D727" s="136" t="s">
        <v>466</v>
      </c>
      <c r="E727" s="136" t="s">
        <v>165</v>
      </c>
      <c r="F727" s="137"/>
      <c r="G727" s="137"/>
      <c r="H727" s="137"/>
    </row>
    <row r="728" spans="1:8" ht="84.6" hidden="1" customHeight="1" x14ac:dyDescent="0.2">
      <c r="A728" s="322" t="s">
        <v>465</v>
      </c>
      <c r="B728" s="136" t="s">
        <v>768</v>
      </c>
      <c r="C728" s="136" t="s">
        <v>113</v>
      </c>
      <c r="D728" s="136" t="s">
        <v>467</v>
      </c>
      <c r="E728" s="136" t="s">
        <v>222</v>
      </c>
      <c r="F728" s="137">
        <f t="shared" ref="F728:H729" si="159">F729</f>
        <v>0</v>
      </c>
      <c r="G728" s="137">
        <f t="shared" si="159"/>
        <v>0</v>
      </c>
      <c r="H728" s="137">
        <f t="shared" si="159"/>
        <v>0</v>
      </c>
    </row>
    <row r="729" spans="1:8" ht="51" hidden="1" customHeight="1" x14ac:dyDescent="0.2">
      <c r="A729" s="322" t="s">
        <v>725</v>
      </c>
      <c r="B729" s="136" t="s">
        <v>768</v>
      </c>
      <c r="C729" s="136" t="s">
        <v>113</v>
      </c>
      <c r="D729" s="136" t="s">
        <v>467</v>
      </c>
      <c r="E729" s="136" t="s">
        <v>724</v>
      </c>
      <c r="F729" s="137">
        <f t="shared" si="159"/>
        <v>0</v>
      </c>
      <c r="G729" s="137">
        <f t="shared" si="159"/>
        <v>0</v>
      </c>
      <c r="H729" s="137">
        <f t="shared" si="159"/>
        <v>0</v>
      </c>
    </row>
    <row r="730" spans="1:8" ht="19.149999999999999" hidden="1" customHeight="1" x14ac:dyDescent="0.2">
      <c r="A730" s="322" t="s">
        <v>124</v>
      </c>
      <c r="B730" s="136" t="s">
        <v>768</v>
      </c>
      <c r="C730" s="136" t="s">
        <v>113</v>
      </c>
      <c r="D730" s="136" t="s">
        <v>467</v>
      </c>
      <c r="E730" s="136" t="s">
        <v>165</v>
      </c>
      <c r="F730" s="137"/>
      <c r="G730" s="137"/>
      <c r="H730" s="137"/>
    </row>
    <row r="731" spans="1:8" ht="86.25" customHeight="1" x14ac:dyDescent="0.2">
      <c r="A731" s="324" t="s">
        <v>585</v>
      </c>
      <c r="B731" s="154" t="s">
        <v>768</v>
      </c>
      <c r="C731" s="154" t="s">
        <v>113</v>
      </c>
      <c r="D731" s="154" t="s">
        <v>877</v>
      </c>
      <c r="E731" s="154" t="s">
        <v>222</v>
      </c>
      <c r="F731" s="155">
        <f>F732+F735</f>
        <v>722.09590000000003</v>
      </c>
      <c r="G731" s="155">
        <f>G732+G735</f>
        <v>0</v>
      </c>
      <c r="H731" s="155">
        <f>H732+H735</f>
        <v>0</v>
      </c>
    </row>
    <row r="732" spans="1:8" ht="97.9" hidden="1" customHeight="1" x14ac:dyDescent="0.2">
      <c r="A732" s="322" t="s">
        <v>509</v>
      </c>
      <c r="B732" s="136" t="s">
        <v>768</v>
      </c>
      <c r="C732" s="136" t="s">
        <v>113</v>
      </c>
      <c r="D732" s="142" t="s">
        <v>553</v>
      </c>
      <c r="E732" s="136" t="s">
        <v>222</v>
      </c>
      <c r="F732" s="431">
        <f t="shared" ref="F732:H733" si="160">F733</f>
        <v>0</v>
      </c>
      <c r="G732" s="137">
        <f t="shared" si="160"/>
        <v>0</v>
      </c>
      <c r="H732" s="137">
        <f t="shared" si="160"/>
        <v>0</v>
      </c>
    </row>
    <row r="733" spans="1:8" ht="49.9" hidden="1" customHeight="1" x14ac:dyDescent="0.2">
      <c r="A733" s="322" t="s">
        <v>725</v>
      </c>
      <c r="B733" s="136" t="s">
        <v>768</v>
      </c>
      <c r="C733" s="136" t="s">
        <v>113</v>
      </c>
      <c r="D733" s="142" t="s">
        <v>553</v>
      </c>
      <c r="E733" s="136" t="s">
        <v>724</v>
      </c>
      <c r="F733" s="431">
        <f t="shared" si="160"/>
        <v>0</v>
      </c>
      <c r="G733" s="137">
        <f t="shared" si="160"/>
        <v>0</v>
      </c>
      <c r="H733" s="137">
        <f t="shared" si="160"/>
        <v>0</v>
      </c>
    </row>
    <row r="734" spans="1:8" ht="24.6" hidden="1" customHeight="1" x14ac:dyDescent="0.2">
      <c r="A734" s="322" t="s">
        <v>124</v>
      </c>
      <c r="B734" s="136" t="s">
        <v>768</v>
      </c>
      <c r="C734" s="136" t="s">
        <v>113</v>
      </c>
      <c r="D734" s="142" t="s">
        <v>553</v>
      </c>
      <c r="E734" s="136" t="s">
        <v>165</v>
      </c>
      <c r="F734" s="431">
        <f>'5'!D194</f>
        <v>0</v>
      </c>
      <c r="G734" s="137">
        <f>'5'!E194</f>
        <v>0</v>
      </c>
      <c r="H734" s="137">
        <f>'5'!F194</f>
        <v>0</v>
      </c>
    </row>
    <row r="735" spans="1:8" ht="134.25" customHeight="1" x14ac:dyDescent="0.2">
      <c r="A735" s="322" t="s">
        <v>554</v>
      </c>
      <c r="B735" s="136" t="s">
        <v>768</v>
      </c>
      <c r="C735" s="136" t="s">
        <v>113</v>
      </c>
      <c r="D735" s="142" t="s">
        <v>556</v>
      </c>
      <c r="E735" s="136" t="s">
        <v>222</v>
      </c>
      <c r="F735" s="257">
        <f t="shared" ref="F735:H736" si="161">F736</f>
        <v>722.09590000000003</v>
      </c>
      <c r="G735" s="172">
        <f t="shared" si="161"/>
        <v>0</v>
      </c>
      <c r="H735" s="172">
        <f t="shared" si="161"/>
        <v>0</v>
      </c>
    </row>
    <row r="736" spans="1:8" ht="51" customHeight="1" x14ac:dyDescent="0.2">
      <c r="A736" s="322" t="s">
        <v>725</v>
      </c>
      <c r="B736" s="136" t="s">
        <v>768</v>
      </c>
      <c r="C736" s="136" t="s">
        <v>113</v>
      </c>
      <c r="D736" s="142" t="s">
        <v>556</v>
      </c>
      <c r="E736" s="136" t="s">
        <v>724</v>
      </c>
      <c r="F736" s="257">
        <f t="shared" si="161"/>
        <v>722.09590000000003</v>
      </c>
      <c r="G736" s="172">
        <f t="shared" si="161"/>
        <v>0</v>
      </c>
      <c r="H736" s="172">
        <f t="shared" si="161"/>
        <v>0</v>
      </c>
    </row>
    <row r="737" spans="1:8" ht="16.899999999999999" customHeight="1" x14ac:dyDescent="0.2">
      <c r="A737" s="322" t="s">
        <v>124</v>
      </c>
      <c r="B737" s="136" t="s">
        <v>768</v>
      </c>
      <c r="C737" s="136" t="s">
        <v>113</v>
      </c>
      <c r="D737" s="142" t="s">
        <v>556</v>
      </c>
      <c r="E737" s="136" t="s">
        <v>165</v>
      </c>
      <c r="F737" s="257">
        <f>'5'!D195</f>
        <v>722.09590000000003</v>
      </c>
      <c r="G737" s="172">
        <f>'5'!E195</f>
        <v>0</v>
      </c>
      <c r="H737" s="172">
        <f>'5'!F195</f>
        <v>0</v>
      </c>
    </row>
    <row r="738" spans="1:8" ht="40.9" hidden="1" customHeight="1" x14ac:dyDescent="0.2">
      <c r="A738" s="331" t="s">
        <v>878</v>
      </c>
      <c r="B738" s="136" t="s">
        <v>768</v>
      </c>
      <c r="C738" s="136" t="s">
        <v>113</v>
      </c>
      <c r="D738" s="136" t="s">
        <v>489</v>
      </c>
      <c r="E738" s="136" t="s">
        <v>222</v>
      </c>
      <c r="F738" s="431">
        <f t="shared" ref="F738:H739" si="162">F739</f>
        <v>0</v>
      </c>
      <c r="G738" s="137">
        <f t="shared" si="162"/>
        <v>0</v>
      </c>
      <c r="H738" s="137">
        <f t="shared" si="162"/>
        <v>0</v>
      </c>
    </row>
    <row r="739" spans="1:8" ht="49.15" hidden="1" customHeight="1" x14ac:dyDescent="0.2">
      <c r="A739" s="322" t="s">
        <v>725</v>
      </c>
      <c r="B739" s="136" t="s">
        <v>768</v>
      </c>
      <c r="C739" s="136" t="s">
        <v>113</v>
      </c>
      <c r="D739" s="136" t="s">
        <v>489</v>
      </c>
      <c r="E739" s="136" t="s">
        <v>724</v>
      </c>
      <c r="F739" s="431">
        <f t="shared" si="162"/>
        <v>0</v>
      </c>
      <c r="G739" s="137">
        <f t="shared" si="162"/>
        <v>0</v>
      </c>
      <c r="H739" s="137">
        <f t="shared" si="162"/>
        <v>0</v>
      </c>
    </row>
    <row r="740" spans="1:8" ht="24" hidden="1" customHeight="1" x14ac:dyDescent="0.2">
      <c r="A740" s="322" t="s">
        <v>124</v>
      </c>
      <c r="B740" s="136" t="s">
        <v>768</v>
      </c>
      <c r="C740" s="136" t="s">
        <v>113</v>
      </c>
      <c r="D740" s="136" t="s">
        <v>489</v>
      </c>
      <c r="E740" s="136" t="s">
        <v>165</v>
      </c>
      <c r="F740" s="431"/>
      <c r="G740" s="137"/>
      <c r="H740" s="137"/>
    </row>
    <row r="741" spans="1:8" ht="34.5" hidden="1" customHeight="1" x14ac:dyDescent="0.2">
      <c r="A741" s="331" t="s">
        <v>828</v>
      </c>
      <c r="B741" s="136" t="s">
        <v>768</v>
      </c>
      <c r="C741" s="136" t="s">
        <v>113</v>
      </c>
      <c r="D741" s="136" t="s">
        <v>490</v>
      </c>
      <c r="E741" s="136" t="s">
        <v>222</v>
      </c>
      <c r="F741" s="431">
        <f t="shared" ref="F741:H742" si="163">F742</f>
        <v>0</v>
      </c>
      <c r="G741" s="137">
        <f t="shared" si="163"/>
        <v>0</v>
      </c>
      <c r="H741" s="137">
        <f t="shared" si="163"/>
        <v>0</v>
      </c>
    </row>
    <row r="742" spans="1:8" ht="52.15" hidden="1" customHeight="1" x14ac:dyDescent="0.2">
      <c r="A742" s="322" t="s">
        <v>725</v>
      </c>
      <c r="B742" s="136" t="s">
        <v>768</v>
      </c>
      <c r="C742" s="136" t="s">
        <v>113</v>
      </c>
      <c r="D742" s="136" t="s">
        <v>490</v>
      </c>
      <c r="E742" s="136" t="s">
        <v>724</v>
      </c>
      <c r="F742" s="431">
        <f t="shared" si="163"/>
        <v>0</v>
      </c>
      <c r="G742" s="137">
        <f t="shared" si="163"/>
        <v>0</v>
      </c>
      <c r="H742" s="137">
        <f t="shared" si="163"/>
        <v>0</v>
      </c>
    </row>
    <row r="743" spans="1:8" ht="19.149999999999999" hidden="1" customHeight="1" x14ac:dyDescent="0.2">
      <c r="A743" s="322" t="s">
        <v>124</v>
      </c>
      <c r="B743" s="136" t="s">
        <v>768</v>
      </c>
      <c r="C743" s="136" t="s">
        <v>113</v>
      </c>
      <c r="D743" s="136" t="s">
        <v>490</v>
      </c>
      <c r="E743" s="136" t="s">
        <v>165</v>
      </c>
      <c r="F743" s="431"/>
      <c r="G743" s="137"/>
      <c r="H743" s="137"/>
    </row>
    <row r="744" spans="1:8" s="139" customFormat="1" ht="52.9" customHeight="1" x14ac:dyDescent="0.2">
      <c r="A744" s="323" t="s">
        <v>734</v>
      </c>
      <c r="B744" s="10" t="s">
        <v>768</v>
      </c>
      <c r="C744" s="10" t="s">
        <v>113</v>
      </c>
      <c r="D744" s="10" t="s">
        <v>22</v>
      </c>
      <c r="E744" s="10" t="s">
        <v>222</v>
      </c>
      <c r="F744" s="140">
        <f t="shared" ref="F744:H745" si="164">F745</f>
        <v>39</v>
      </c>
      <c r="G744" s="138">
        <f t="shared" si="164"/>
        <v>39</v>
      </c>
      <c r="H744" s="138">
        <f t="shared" si="164"/>
        <v>39</v>
      </c>
    </row>
    <row r="745" spans="1:8" ht="37.9" customHeight="1" x14ac:dyDescent="0.2">
      <c r="A745" s="331" t="s">
        <v>879</v>
      </c>
      <c r="B745" s="136" t="s">
        <v>768</v>
      </c>
      <c r="C745" s="136" t="s">
        <v>113</v>
      </c>
      <c r="D745" s="136" t="s">
        <v>23</v>
      </c>
      <c r="E745" s="136" t="s">
        <v>222</v>
      </c>
      <c r="F745" s="431">
        <f t="shared" si="164"/>
        <v>39</v>
      </c>
      <c r="G745" s="137">
        <f t="shared" si="164"/>
        <v>39</v>
      </c>
      <c r="H745" s="137">
        <f t="shared" si="164"/>
        <v>39</v>
      </c>
    </row>
    <row r="746" spans="1:8" ht="17.25" customHeight="1" x14ac:dyDescent="0.2">
      <c r="A746" s="322" t="s">
        <v>124</v>
      </c>
      <c r="B746" s="136" t="s">
        <v>768</v>
      </c>
      <c r="C746" s="136" t="s">
        <v>113</v>
      </c>
      <c r="D746" s="136" t="s">
        <v>65</v>
      </c>
      <c r="E746" s="136" t="s">
        <v>165</v>
      </c>
      <c r="F746" s="431">
        <f>'5'!D97</f>
        <v>39</v>
      </c>
      <c r="G746" s="137">
        <f>'5'!E97</f>
        <v>39</v>
      </c>
      <c r="H746" s="137">
        <f>'5'!F97</f>
        <v>39</v>
      </c>
    </row>
    <row r="747" spans="1:8" s="139" customFormat="1" ht="64.5" customHeight="1" x14ac:dyDescent="0.2">
      <c r="A747" s="323" t="s">
        <v>559</v>
      </c>
      <c r="B747" s="10" t="s">
        <v>768</v>
      </c>
      <c r="C747" s="10" t="s">
        <v>113</v>
      </c>
      <c r="D747" s="10" t="s">
        <v>54</v>
      </c>
      <c r="E747" s="10" t="s">
        <v>222</v>
      </c>
      <c r="F747" s="140">
        <f>F748</f>
        <v>5</v>
      </c>
      <c r="G747" s="138">
        <f>G748</f>
        <v>5</v>
      </c>
      <c r="H747" s="138">
        <f>H748</f>
        <v>5</v>
      </c>
    </row>
    <row r="748" spans="1:8" s="152" customFormat="1" ht="33.75" customHeight="1" x14ac:dyDescent="0.25">
      <c r="A748" s="322" t="s">
        <v>201</v>
      </c>
      <c r="B748" s="136" t="s">
        <v>768</v>
      </c>
      <c r="C748" s="136" t="s">
        <v>113</v>
      </c>
      <c r="D748" s="136" t="s">
        <v>66</v>
      </c>
      <c r="E748" s="136" t="s">
        <v>165</v>
      </c>
      <c r="F748" s="137">
        <f>'5'!D110</f>
        <v>5</v>
      </c>
      <c r="G748" s="137">
        <f>'5'!E110</f>
        <v>5</v>
      </c>
      <c r="H748" s="137">
        <f>'5'!F110</f>
        <v>5</v>
      </c>
    </row>
    <row r="749" spans="1:8" s="152" customFormat="1" ht="82.5" customHeight="1" x14ac:dyDescent="0.25">
      <c r="A749" s="328" t="s">
        <v>597</v>
      </c>
      <c r="B749" s="156" t="s">
        <v>768</v>
      </c>
      <c r="C749" s="156" t="s">
        <v>113</v>
      </c>
      <c r="D749" s="156" t="s">
        <v>28</v>
      </c>
      <c r="E749" s="156" t="s">
        <v>222</v>
      </c>
      <c r="F749" s="140">
        <f t="shared" ref="F749:H750" si="165">F750</f>
        <v>198</v>
      </c>
      <c r="G749" s="140">
        <f t="shared" si="165"/>
        <v>60</v>
      </c>
      <c r="H749" s="140">
        <f t="shared" si="165"/>
        <v>60</v>
      </c>
    </row>
    <row r="750" spans="1:8" ht="51" customHeight="1" x14ac:dyDescent="0.2">
      <c r="A750" s="329" t="s">
        <v>725</v>
      </c>
      <c r="B750" s="142" t="s">
        <v>768</v>
      </c>
      <c r="C750" s="142" t="s">
        <v>113</v>
      </c>
      <c r="D750" s="162" t="s">
        <v>380</v>
      </c>
      <c r="E750" s="142" t="s">
        <v>724</v>
      </c>
      <c r="F750" s="431">
        <f t="shared" si="165"/>
        <v>198</v>
      </c>
      <c r="G750" s="431">
        <f t="shared" si="165"/>
        <v>60</v>
      </c>
      <c r="H750" s="431">
        <f t="shared" si="165"/>
        <v>60</v>
      </c>
    </row>
    <row r="751" spans="1:8" ht="35.25" customHeight="1" x14ac:dyDescent="0.2">
      <c r="A751" s="329" t="s">
        <v>201</v>
      </c>
      <c r="B751" s="142" t="s">
        <v>768</v>
      </c>
      <c r="C751" s="142" t="s">
        <v>113</v>
      </c>
      <c r="D751" s="162" t="s">
        <v>380</v>
      </c>
      <c r="E751" s="142" t="s">
        <v>165</v>
      </c>
      <c r="F751" s="431">
        <f>'5'!D118</f>
        <v>198</v>
      </c>
      <c r="G751" s="431">
        <f>'5'!E118</f>
        <v>60</v>
      </c>
      <c r="H751" s="431">
        <f>'5'!F118</f>
        <v>60</v>
      </c>
    </row>
    <row r="752" spans="1:8" ht="100.5" customHeight="1" x14ac:dyDescent="0.2">
      <c r="A752" s="323" t="s">
        <v>789</v>
      </c>
      <c r="B752" s="10" t="s">
        <v>768</v>
      </c>
      <c r="C752" s="10" t="s">
        <v>113</v>
      </c>
      <c r="D752" s="10" t="s">
        <v>284</v>
      </c>
      <c r="E752" s="10" t="s">
        <v>222</v>
      </c>
      <c r="F752" s="138">
        <f t="shared" ref="F752:H753" si="166">F753</f>
        <v>280</v>
      </c>
      <c r="G752" s="138">
        <f t="shared" si="166"/>
        <v>20</v>
      </c>
      <c r="H752" s="138">
        <f t="shared" si="166"/>
        <v>20</v>
      </c>
    </row>
    <row r="753" spans="1:8" ht="49.9" customHeight="1" x14ac:dyDescent="0.2">
      <c r="A753" s="322" t="s">
        <v>725</v>
      </c>
      <c r="B753" s="136" t="s">
        <v>768</v>
      </c>
      <c r="C753" s="136" t="s">
        <v>113</v>
      </c>
      <c r="D753" s="136" t="s">
        <v>444</v>
      </c>
      <c r="E753" s="136" t="s">
        <v>724</v>
      </c>
      <c r="F753" s="137">
        <f t="shared" si="166"/>
        <v>280</v>
      </c>
      <c r="G753" s="137">
        <f t="shared" si="166"/>
        <v>20</v>
      </c>
      <c r="H753" s="137">
        <f t="shared" si="166"/>
        <v>20</v>
      </c>
    </row>
    <row r="754" spans="1:8" ht="24.6" customHeight="1" x14ac:dyDescent="0.2">
      <c r="A754" s="322" t="s">
        <v>124</v>
      </c>
      <c r="B754" s="136" t="s">
        <v>768</v>
      </c>
      <c r="C754" s="136" t="s">
        <v>113</v>
      </c>
      <c r="D754" s="136" t="s">
        <v>444</v>
      </c>
      <c r="E754" s="136" t="s">
        <v>165</v>
      </c>
      <c r="F754" s="137">
        <f>'5'!D212</f>
        <v>280</v>
      </c>
      <c r="G754" s="137">
        <f>'5'!E212</f>
        <v>20</v>
      </c>
      <c r="H754" s="137">
        <f>'5'!F212</f>
        <v>20</v>
      </c>
    </row>
    <row r="755" spans="1:8" ht="51" hidden="1" customHeight="1" x14ac:dyDescent="0.2">
      <c r="A755" s="323" t="s">
        <v>880</v>
      </c>
      <c r="B755" s="10" t="s">
        <v>768</v>
      </c>
      <c r="C755" s="10" t="s">
        <v>113</v>
      </c>
      <c r="D755" s="10" t="s">
        <v>58</v>
      </c>
      <c r="E755" s="10" t="s">
        <v>222</v>
      </c>
      <c r="F755" s="138">
        <f>F756</f>
        <v>0</v>
      </c>
      <c r="G755" s="138">
        <f>G756</f>
        <v>0</v>
      </c>
      <c r="H755" s="138">
        <f>H756</f>
        <v>0</v>
      </c>
    </row>
    <row r="756" spans="1:8" ht="71.650000000000006" hidden="1" customHeight="1" x14ac:dyDescent="0.2">
      <c r="A756" s="331" t="s">
        <v>295</v>
      </c>
      <c r="B756" s="136" t="s">
        <v>768</v>
      </c>
      <c r="C756" s="136" t="s">
        <v>113</v>
      </c>
      <c r="D756" s="136" t="s">
        <v>265</v>
      </c>
      <c r="E756" s="136" t="s">
        <v>222</v>
      </c>
      <c r="F756" s="137">
        <f>F757+F759</f>
        <v>0</v>
      </c>
      <c r="G756" s="137">
        <f>G757+G759</f>
        <v>0</v>
      </c>
      <c r="H756" s="137">
        <f>H757+H759</f>
        <v>0</v>
      </c>
    </row>
    <row r="757" spans="1:8" ht="44.25" hidden="1" customHeight="1" x14ac:dyDescent="0.2">
      <c r="A757" s="322" t="s">
        <v>680</v>
      </c>
      <c r="B757" s="136" t="s">
        <v>768</v>
      </c>
      <c r="C757" s="136" t="s">
        <v>113</v>
      </c>
      <c r="D757" s="136" t="s">
        <v>265</v>
      </c>
      <c r="E757" s="136" t="s">
        <v>681</v>
      </c>
      <c r="F757" s="137">
        <f>F758</f>
        <v>0</v>
      </c>
      <c r="G757" s="137">
        <f>G758</f>
        <v>0</v>
      </c>
      <c r="H757" s="137">
        <f>H758</f>
        <v>0</v>
      </c>
    </row>
    <row r="758" spans="1:8" ht="33" hidden="1" customHeight="1" x14ac:dyDescent="0.2">
      <c r="A758" s="322" t="s">
        <v>851</v>
      </c>
      <c r="B758" s="136" t="s">
        <v>768</v>
      </c>
      <c r="C758" s="136" t="s">
        <v>113</v>
      </c>
      <c r="D758" s="136" t="s">
        <v>265</v>
      </c>
      <c r="E758" s="136" t="s">
        <v>852</v>
      </c>
      <c r="F758" s="137"/>
      <c r="G758" s="137"/>
      <c r="H758" s="137"/>
    </row>
    <row r="759" spans="1:8" ht="39.75" hidden="1" customHeight="1" x14ac:dyDescent="0.2">
      <c r="A759" s="322" t="s">
        <v>686</v>
      </c>
      <c r="B759" s="136" t="s">
        <v>768</v>
      </c>
      <c r="C759" s="136" t="s">
        <v>113</v>
      </c>
      <c r="D759" s="136" t="s">
        <v>265</v>
      </c>
      <c r="E759" s="136" t="s">
        <v>687</v>
      </c>
      <c r="F759" s="137">
        <f>F760</f>
        <v>0</v>
      </c>
      <c r="G759" s="137">
        <f>G760</f>
        <v>0</v>
      </c>
      <c r="H759" s="137">
        <f>H760</f>
        <v>0</v>
      </c>
    </row>
    <row r="760" spans="1:8" ht="47.25" hidden="1" customHeight="1" x14ac:dyDescent="0.2">
      <c r="A760" s="322" t="s">
        <v>688</v>
      </c>
      <c r="B760" s="136" t="s">
        <v>768</v>
      </c>
      <c r="C760" s="136" t="s">
        <v>113</v>
      </c>
      <c r="D760" s="136" t="s">
        <v>265</v>
      </c>
      <c r="E760" s="136" t="s">
        <v>689</v>
      </c>
      <c r="F760" s="137"/>
      <c r="G760" s="137"/>
      <c r="H760" s="137"/>
    </row>
    <row r="761" spans="1:8" ht="19.149999999999999" hidden="1" customHeight="1" x14ac:dyDescent="0.2">
      <c r="A761" s="324" t="s">
        <v>881</v>
      </c>
      <c r="B761" s="154" t="s">
        <v>757</v>
      </c>
      <c r="C761" s="154" t="s">
        <v>109</v>
      </c>
      <c r="D761" s="154" t="s">
        <v>676</v>
      </c>
      <c r="E761" s="154" t="s">
        <v>222</v>
      </c>
      <c r="F761" s="155">
        <f>F762</f>
        <v>0</v>
      </c>
      <c r="G761" s="155">
        <f t="shared" ref="G761:H764" si="167">G762</f>
        <v>0</v>
      </c>
      <c r="H761" s="155">
        <f t="shared" si="167"/>
        <v>0</v>
      </c>
    </row>
    <row r="762" spans="1:8" ht="25.9" hidden="1" customHeight="1" x14ac:dyDescent="0.2">
      <c r="A762" s="330" t="s">
        <v>882</v>
      </c>
      <c r="B762" s="144" t="s">
        <v>757</v>
      </c>
      <c r="C762" s="144" t="s">
        <v>757</v>
      </c>
      <c r="D762" s="144" t="s">
        <v>676</v>
      </c>
      <c r="E762" s="144" t="s">
        <v>222</v>
      </c>
      <c r="F762" s="145">
        <f>F763</f>
        <v>0</v>
      </c>
      <c r="G762" s="145">
        <f t="shared" si="167"/>
        <v>0</v>
      </c>
      <c r="H762" s="145">
        <f t="shared" si="167"/>
        <v>0</v>
      </c>
    </row>
    <row r="763" spans="1:8" ht="47.25" hidden="1" customHeight="1" x14ac:dyDescent="0.2">
      <c r="A763" s="322" t="s">
        <v>883</v>
      </c>
      <c r="B763" s="10" t="s">
        <v>757</v>
      </c>
      <c r="C763" s="10" t="s">
        <v>757</v>
      </c>
      <c r="D763" s="10" t="s">
        <v>856</v>
      </c>
      <c r="E763" s="136" t="s">
        <v>222</v>
      </c>
      <c r="F763" s="138">
        <f>F764</f>
        <v>0</v>
      </c>
      <c r="G763" s="138">
        <f t="shared" si="167"/>
        <v>0</v>
      </c>
      <c r="H763" s="138">
        <f t="shared" si="167"/>
        <v>0</v>
      </c>
    </row>
    <row r="764" spans="1:8" ht="33.6" hidden="1" customHeight="1" x14ac:dyDescent="0.2">
      <c r="A764" s="322" t="s">
        <v>686</v>
      </c>
      <c r="B764" s="10" t="s">
        <v>757</v>
      </c>
      <c r="C764" s="10" t="s">
        <v>757</v>
      </c>
      <c r="D764" s="136" t="s">
        <v>884</v>
      </c>
      <c r="E764" s="136" t="s">
        <v>687</v>
      </c>
      <c r="F764" s="137">
        <f>F765</f>
        <v>0</v>
      </c>
      <c r="G764" s="137">
        <f t="shared" si="167"/>
        <v>0</v>
      </c>
      <c r="H764" s="137">
        <f t="shared" si="167"/>
        <v>0</v>
      </c>
    </row>
    <row r="765" spans="1:8" ht="47.25" hidden="1" customHeight="1" x14ac:dyDescent="0.2">
      <c r="A765" s="322" t="s">
        <v>688</v>
      </c>
      <c r="B765" s="10" t="s">
        <v>757</v>
      </c>
      <c r="C765" s="10" t="s">
        <v>757</v>
      </c>
      <c r="D765" s="136" t="s">
        <v>492</v>
      </c>
      <c r="E765" s="136" t="s">
        <v>689</v>
      </c>
      <c r="F765" s="137"/>
      <c r="G765" s="137"/>
      <c r="H765" s="137"/>
    </row>
    <row r="766" spans="1:8" ht="18.75" customHeight="1" x14ac:dyDescent="0.2">
      <c r="A766" s="332" t="s">
        <v>885</v>
      </c>
      <c r="B766" s="127" t="s">
        <v>127</v>
      </c>
      <c r="C766" s="127" t="s">
        <v>109</v>
      </c>
      <c r="D766" s="127" t="s">
        <v>676</v>
      </c>
      <c r="E766" s="127" t="s">
        <v>222</v>
      </c>
      <c r="F766" s="128">
        <f>F767+F772+F787+F850</f>
        <v>44557.455610000005</v>
      </c>
      <c r="G766" s="128">
        <f>G767+G772+G787+G850</f>
        <v>53571.285879999996</v>
      </c>
      <c r="H766" s="128">
        <f>H767+H772+H787+H850</f>
        <v>53461.010409999995</v>
      </c>
    </row>
    <row r="767" spans="1:8" s="139" customFormat="1" ht="17.25" customHeight="1" x14ac:dyDescent="0.2">
      <c r="A767" s="321" t="s">
        <v>104</v>
      </c>
      <c r="B767" s="131" t="s">
        <v>127</v>
      </c>
      <c r="C767" s="131" t="s">
        <v>108</v>
      </c>
      <c r="D767" s="131" t="s">
        <v>676</v>
      </c>
      <c r="E767" s="131" t="s">
        <v>222</v>
      </c>
      <c r="F767" s="132">
        <f>F768</f>
        <v>2332</v>
      </c>
      <c r="G767" s="132">
        <f>G768</f>
        <v>1200</v>
      </c>
      <c r="H767" s="132">
        <f>H768</f>
        <v>1200</v>
      </c>
    </row>
    <row r="768" spans="1:8" ht="33" customHeight="1" x14ac:dyDescent="0.2">
      <c r="A768" s="322" t="s">
        <v>886</v>
      </c>
      <c r="B768" s="136" t="s">
        <v>127</v>
      </c>
      <c r="C768" s="136" t="s">
        <v>108</v>
      </c>
      <c r="D768" s="136" t="s">
        <v>67</v>
      </c>
      <c r="E768" s="136" t="s">
        <v>222</v>
      </c>
      <c r="F768" s="137">
        <f>F769</f>
        <v>2332</v>
      </c>
      <c r="G768" s="137">
        <f t="shared" ref="G768:H770" si="168">G769</f>
        <v>1200</v>
      </c>
      <c r="H768" s="137">
        <f t="shared" si="168"/>
        <v>1200</v>
      </c>
    </row>
    <row r="769" spans="1:8" ht="50.25" customHeight="1" x14ac:dyDescent="0.2">
      <c r="A769" s="322" t="s">
        <v>887</v>
      </c>
      <c r="B769" s="136" t="s">
        <v>127</v>
      </c>
      <c r="C769" s="136" t="s">
        <v>108</v>
      </c>
      <c r="D769" s="136" t="s">
        <v>67</v>
      </c>
      <c r="E769" s="136" t="s">
        <v>222</v>
      </c>
      <c r="F769" s="137">
        <f>F770</f>
        <v>2332</v>
      </c>
      <c r="G769" s="137">
        <f t="shared" si="168"/>
        <v>1200</v>
      </c>
      <c r="H769" s="137">
        <f t="shared" si="168"/>
        <v>1200</v>
      </c>
    </row>
    <row r="770" spans="1:8" ht="31.5" customHeight="1" x14ac:dyDescent="0.2">
      <c r="A770" s="322" t="s">
        <v>842</v>
      </c>
      <c r="B770" s="136" t="s">
        <v>127</v>
      </c>
      <c r="C770" s="136" t="s">
        <v>108</v>
      </c>
      <c r="D770" s="136" t="s">
        <v>67</v>
      </c>
      <c r="E770" s="136" t="s">
        <v>843</v>
      </c>
      <c r="F770" s="137">
        <f>F771</f>
        <v>2332</v>
      </c>
      <c r="G770" s="137">
        <f t="shared" si="168"/>
        <v>1200</v>
      </c>
      <c r="H770" s="137">
        <f t="shared" si="168"/>
        <v>1200</v>
      </c>
    </row>
    <row r="771" spans="1:8" s="152" customFormat="1" ht="32.25" customHeight="1" x14ac:dyDescent="0.25">
      <c r="A771" s="322" t="s">
        <v>120</v>
      </c>
      <c r="B771" s="136" t="s">
        <v>127</v>
      </c>
      <c r="C771" s="136" t="s">
        <v>108</v>
      </c>
      <c r="D771" s="136" t="s">
        <v>67</v>
      </c>
      <c r="E771" s="136" t="s">
        <v>121</v>
      </c>
      <c r="F771" s="431">
        <f>'5'!D280</f>
        <v>2332</v>
      </c>
      <c r="G771" s="137">
        <f>'5'!E280</f>
        <v>1200</v>
      </c>
      <c r="H771" s="137">
        <f>'5'!F280</f>
        <v>1200</v>
      </c>
    </row>
    <row r="772" spans="1:8" s="152" customFormat="1" ht="18.75" customHeight="1" x14ac:dyDescent="0.25">
      <c r="A772" s="321" t="s">
        <v>332</v>
      </c>
      <c r="B772" s="131" t="s">
        <v>127</v>
      </c>
      <c r="C772" s="131" t="s">
        <v>111</v>
      </c>
      <c r="D772" s="131" t="s">
        <v>676</v>
      </c>
      <c r="E772" s="131" t="s">
        <v>222</v>
      </c>
      <c r="F772" s="132">
        <f>F773+F776+F779</f>
        <v>2660</v>
      </c>
      <c r="G772" s="132">
        <f>G773+G776+G779</f>
        <v>1330</v>
      </c>
      <c r="H772" s="132">
        <f>H773+H776+H779</f>
        <v>200</v>
      </c>
    </row>
    <row r="773" spans="1:8" s="152" customFormat="1" ht="99.75" customHeight="1" x14ac:dyDescent="0.25">
      <c r="A773" s="323" t="s">
        <v>333</v>
      </c>
      <c r="B773" s="10" t="s">
        <v>127</v>
      </c>
      <c r="C773" s="10" t="s">
        <v>111</v>
      </c>
      <c r="D773" s="10" t="s">
        <v>35</v>
      </c>
      <c r="E773" s="10" t="s">
        <v>222</v>
      </c>
      <c r="F773" s="138">
        <f t="shared" ref="F773:H774" si="169">F774</f>
        <v>1470</v>
      </c>
      <c r="G773" s="138">
        <f t="shared" si="169"/>
        <v>1130</v>
      </c>
      <c r="H773" s="138">
        <f t="shared" si="169"/>
        <v>0</v>
      </c>
    </row>
    <row r="774" spans="1:8" s="152" customFormat="1" ht="33" customHeight="1" x14ac:dyDescent="0.25">
      <c r="A774" s="322" t="s">
        <v>842</v>
      </c>
      <c r="B774" s="136" t="s">
        <v>127</v>
      </c>
      <c r="C774" s="136" t="s">
        <v>111</v>
      </c>
      <c r="D774" s="136" t="s">
        <v>462</v>
      </c>
      <c r="E774" s="136" t="s">
        <v>843</v>
      </c>
      <c r="F774" s="137">
        <f t="shared" si="169"/>
        <v>1470</v>
      </c>
      <c r="G774" s="137">
        <f t="shared" si="169"/>
        <v>1130</v>
      </c>
      <c r="H774" s="137">
        <f t="shared" si="169"/>
        <v>0</v>
      </c>
    </row>
    <row r="775" spans="1:8" s="152" customFormat="1" ht="36" customHeight="1" x14ac:dyDescent="0.25">
      <c r="A775" s="322" t="s">
        <v>122</v>
      </c>
      <c r="B775" s="136" t="s">
        <v>127</v>
      </c>
      <c r="C775" s="136" t="s">
        <v>111</v>
      </c>
      <c r="D775" s="136" t="s">
        <v>462</v>
      </c>
      <c r="E775" s="136" t="s">
        <v>888</v>
      </c>
      <c r="F775" s="137">
        <f>'5'!D51</f>
        <v>1470</v>
      </c>
      <c r="G775" s="137">
        <f>'5'!E51</f>
        <v>1130</v>
      </c>
      <c r="H775" s="137">
        <f>'5'!F51</f>
        <v>0</v>
      </c>
    </row>
    <row r="776" spans="1:8" s="139" customFormat="1" ht="67.5" customHeight="1" x14ac:dyDescent="0.2">
      <c r="A776" s="323" t="s">
        <v>889</v>
      </c>
      <c r="B776" s="10" t="s">
        <v>127</v>
      </c>
      <c r="C776" s="10" t="s">
        <v>111</v>
      </c>
      <c r="D776" s="10" t="s">
        <v>68</v>
      </c>
      <c r="E776" s="10" t="s">
        <v>222</v>
      </c>
      <c r="F776" s="138">
        <f t="shared" ref="F776:H777" si="170">F777</f>
        <v>200</v>
      </c>
      <c r="G776" s="138">
        <f t="shared" si="170"/>
        <v>200</v>
      </c>
      <c r="H776" s="138">
        <f t="shared" si="170"/>
        <v>200</v>
      </c>
    </row>
    <row r="777" spans="1:8" s="139" customFormat="1" ht="34.5" customHeight="1" x14ac:dyDescent="0.2">
      <c r="A777" s="322" t="s">
        <v>842</v>
      </c>
      <c r="B777" s="136" t="s">
        <v>127</v>
      </c>
      <c r="C777" s="136" t="s">
        <v>111</v>
      </c>
      <c r="D777" s="136" t="s">
        <v>69</v>
      </c>
      <c r="E777" s="136" t="s">
        <v>843</v>
      </c>
      <c r="F777" s="137">
        <f t="shared" si="170"/>
        <v>200</v>
      </c>
      <c r="G777" s="137">
        <f t="shared" si="170"/>
        <v>200</v>
      </c>
      <c r="H777" s="137">
        <f t="shared" si="170"/>
        <v>200</v>
      </c>
    </row>
    <row r="778" spans="1:8" ht="36" customHeight="1" x14ac:dyDescent="0.2">
      <c r="A778" s="322" t="s">
        <v>122</v>
      </c>
      <c r="B778" s="136" t="s">
        <v>127</v>
      </c>
      <c r="C778" s="136" t="s">
        <v>111</v>
      </c>
      <c r="D778" s="136" t="s">
        <v>69</v>
      </c>
      <c r="E778" s="136" t="s">
        <v>888</v>
      </c>
      <c r="F778" s="137">
        <f>'5'!D144</f>
        <v>200</v>
      </c>
      <c r="G778" s="137">
        <f>'5'!E144</f>
        <v>200</v>
      </c>
      <c r="H778" s="137">
        <f>'5'!F144</f>
        <v>200</v>
      </c>
    </row>
    <row r="779" spans="1:8" ht="37.5" customHeight="1" x14ac:dyDescent="0.2">
      <c r="A779" s="322" t="s">
        <v>679</v>
      </c>
      <c r="B779" s="136" t="s">
        <v>127</v>
      </c>
      <c r="C779" s="136" t="s">
        <v>111</v>
      </c>
      <c r="D779" s="136" t="s">
        <v>676</v>
      </c>
      <c r="E779" s="136" t="s">
        <v>222</v>
      </c>
      <c r="F779" s="137">
        <f>F780</f>
        <v>990</v>
      </c>
      <c r="G779" s="137">
        <f t="shared" ref="G779:H782" si="171">G780</f>
        <v>0</v>
      </c>
      <c r="H779" s="137">
        <f t="shared" si="171"/>
        <v>0</v>
      </c>
    </row>
    <row r="780" spans="1:8" ht="53.25" customHeight="1" x14ac:dyDescent="0.2">
      <c r="A780" s="322" t="s">
        <v>110</v>
      </c>
      <c r="B780" s="136" t="s">
        <v>127</v>
      </c>
      <c r="C780" s="136" t="s">
        <v>111</v>
      </c>
      <c r="D780" s="136" t="s">
        <v>676</v>
      </c>
      <c r="E780" s="136" t="s">
        <v>222</v>
      </c>
      <c r="F780" s="137">
        <f>F781+F784</f>
        <v>990</v>
      </c>
      <c r="G780" s="137">
        <f>G781+G784</f>
        <v>0</v>
      </c>
      <c r="H780" s="137">
        <f>H781+H784</f>
        <v>0</v>
      </c>
    </row>
    <row r="781" spans="1:8" ht="240" hidden="1" customHeight="1" x14ac:dyDescent="0.2">
      <c r="A781" s="323" t="s">
        <v>890</v>
      </c>
      <c r="B781" s="136" t="s">
        <v>127</v>
      </c>
      <c r="C781" s="136" t="s">
        <v>111</v>
      </c>
      <c r="D781" s="10" t="s">
        <v>470</v>
      </c>
      <c r="E781" s="10" t="s">
        <v>222</v>
      </c>
      <c r="F781" s="138">
        <f>F782</f>
        <v>0</v>
      </c>
      <c r="G781" s="138">
        <f t="shared" si="171"/>
        <v>0</v>
      </c>
      <c r="H781" s="138">
        <f t="shared" si="171"/>
        <v>0</v>
      </c>
    </row>
    <row r="782" spans="1:8" ht="20.45" hidden="1" customHeight="1" x14ac:dyDescent="0.2">
      <c r="A782" s="322" t="s">
        <v>690</v>
      </c>
      <c r="B782" s="136" t="s">
        <v>127</v>
      </c>
      <c r="C782" s="136" t="s">
        <v>111</v>
      </c>
      <c r="D782" s="136" t="s">
        <v>470</v>
      </c>
      <c r="E782" s="136" t="s">
        <v>691</v>
      </c>
      <c r="F782" s="137">
        <f>F783</f>
        <v>0</v>
      </c>
      <c r="G782" s="137">
        <f t="shared" si="171"/>
        <v>0</v>
      </c>
      <c r="H782" s="137">
        <f t="shared" si="171"/>
        <v>0</v>
      </c>
    </row>
    <row r="783" spans="1:8" ht="81" hidden="1" customHeight="1" x14ac:dyDescent="0.2">
      <c r="A783" s="322" t="s">
        <v>891</v>
      </c>
      <c r="B783" s="136" t="s">
        <v>127</v>
      </c>
      <c r="C783" s="136" t="s">
        <v>111</v>
      </c>
      <c r="D783" s="136" t="s">
        <v>470</v>
      </c>
      <c r="E783" s="136" t="s">
        <v>770</v>
      </c>
      <c r="F783" s="78"/>
      <c r="G783" s="78"/>
      <c r="H783" s="78"/>
    </row>
    <row r="784" spans="1:8" ht="70.5" customHeight="1" x14ac:dyDescent="0.2">
      <c r="A784" s="328" t="s">
        <v>602</v>
      </c>
      <c r="B784" s="156" t="s">
        <v>127</v>
      </c>
      <c r="C784" s="156" t="s">
        <v>111</v>
      </c>
      <c r="D784" s="156" t="s">
        <v>601</v>
      </c>
      <c r="E784" s="156" t="s">
        <v>222</v>
      </c>
      <c r="F784" s="104">
        <f t="shared" ref="F784:H785" si="172">F785</f>
        <v>990</v>
      </c>
      <c r="G784" s="104">
        <f t="shared" si="172"/>
        <v>0</v>
      </c>
      <c r="H784" s="104">
        <f t="shared" si="172"/>
        <v>0</v>
      </c>
    </row>
    <row r="785" spans="1:9" ht="34.15" customHeight="1" x14ac:dyDescent="0.2">
      <c r="A785" s="329" t="s">
        <v>842</v>
      </c>
      <c r="B785" s="142" t="s">
        <v>127</v>
      </c>
      <c r="C785" s="142" t="s">
        <v>111</v>
      </c>
      <c r="D785" s="142" t="s">
        <v>601</v>
      </c>
      <c r="E785" s="142" t="s">
        <v>843</v>
      </c>
      <c r="F785" s="18">
        <f t="shared" si="172"/>
        <v>990</v>
      </c>
      <c r="G785" s="18">
        <f t="shared" si="172"/>
        <v>0</v>
      </c>
      <c r="H785" s="18">
        <f t="shared" si="172"/>
        <v>0</v>
      </c>
    </row>
    <row r="786" spans="1:9" ht="34.9" customHeight="1" x14ac:dyDescent="0.2">
      <c r="A786" s="329" t="s">
        <v>122</v>
      </c>
      <c r="B786" s="142" t="s">
        <v>127</v>
      </c>
      <c r="C786" s="142" t="s">
        <v>111</v>
      </c>
      <c r="D786" s="142" t="s">
        <v>601</v>
      </c>
      <c r="E786" s="142" t="s">
        <v>888</v>
      </c>
      <c r="F786" s="18">
        <f>'5'!D294</f>
        <v>990</v>
      </c>
      <c r="G786" s="18">
        <f>'5'!E294</f>
        <v>0</v>
      </c>
      <c r="H786" s="18">
        <f>'5'!F294</f>
        <v>0</v>
      </c>
    </row>
    <row r="787" spans="1:9" ht="18.75" customHeight="1" x14ac:dyDescent="0.2">
      <c r="A787" s="321" t="s">
        <v>216</v>
      </c>
      <c r="B787" s="131" t="s">
        <v>127</v>
      </c>
      <c r="C787" s="131" t="s">
        <v>113</v>
      </c>
      <c r="D787" s="131" t="s">
        <v>676</v>
      </c>
      <c r="E787" s="131" t="s">
        <v>222</v>
      </c>
      <c r="F787" s="132">
        <f>F788+F804+F829</f>
        <v>36982.572610000003</v>
      </c>
      <c r="G787" s="132">
        <f>G788+G804+G829</f>
        <v>48434.149879999997</v>
      </c>
      <c r="H787" s="132">
        <f>H788+H804+H829+H836</f>
        <v>49355.893409999997</v>
      </c>
    </row>
    <row r="788" spans="1:9" s="139" customFormat="1" ht="54.75" customHeight="1" x14ac:dyDescent="0.2">
      <c r="A788" s="323" t="s">
        <v>822</v>
      </c>
      <c r="B788" s="10" t="s">
        <v>127</v>
      </c>
      <c r="C788" s="10" t="s">
        <v>113</v>
      </c>
      <c r="D788" s="10" t="s">
        <v>22</v>
      </c>
      <c r="E788" s="10" t="s">
        <v>222</v>
      </c>
      <c r="F788" s="138">
        <f>F792+F796+F789</f>
        <v>6243.3270000000002</v>
      </c>
      <c r="G788" s="138">
        <f>G792+G796+G789</f>
        <v>6471.61</v>
      </c>
      <c r="H788" s="138">
        <f>H792+H796+H789</f>
        <v>6710.7650000000003</v>
      </c>
    </row>
    <row r="789" spans="1:9" ht="47.25" customHeight="1" x14ac:dyDescent="0.2">
      <c r="A789" s="331" t="s">
        <v>892</v>
      </c>
      <c r="B789" s="136" t="s">
        <v>127</v>
      </c>
      <c r="C789" s="136" t="s">
        <v>113</v>
      </c>
      <c r="D789" s="10" t="s">
        <v>324</v>
      </c>
      <c r="E789" s="10" t="s">
        <v>222</v>
      </c>
      <c r="F789" s="137">
        <f t="shared" ref="F789:H790" si="173">F790</f>
        <v>200</v>
      </c>
      <c r="G789" s="137">
        <f t="shared" si="173"/>
        <v>200</v>
      </c>
      <c r="H789" s="137">
        <f t="shared" si="173"/>
        <v>200</v>
      </c>
    </row>
    <row r="790" spans="1:9" ht="33.75" customHeight="1" x14ac:dyDescent="0.2">
      <c r="A790" s="322" t="s">
        <v>842</v>
      </c>
      <c r="B790" s="136" t="s">
        <v>127</v>
      </c>
      <c r="C790" s="136" t="s">
        <v>113</v>
      </c>
      <c r="D790" s="10" t="s">
        <v>324</v>
      </c>
      <c r="E790" s="10" t="s">
        <v>843</v>
      </c>
      <c r="F790" s="137">
        <f t="shared" si="173"/>
        <v>200</v>
      </c>
      <c r="G790" s="137">
        <f t="shared" si="173"/>
        <v>200</v>
      </c>
      <c r="H790" s="137">
        <f t="shared" si="173"/>
        <v>200</v>
      </c>
    </row>
    <row r="791" spans="1:9" ht="34.9" customHeight="1" x14ac:dyDescent="0.2">
      <c r="A791" s="322" t="s">
        <v>122</v>
      </c>
      <c r="B791" s="142" t="s">
        <v>127</v>
      </c>
      <c r="C791" s="142" t="s">
        <v>113</v>
      </c>
      <c r="D791" s="156" t="s">
        <v>324</v>
      </c>
      <c r="E791" s="156" t="s">
        <v>888</v>
      </c>
      <c r="F791" s="431">
        <v>200</v>
      </c>
      <c r="G791" s="431">
        <v>200</v>
      </c>
      <c r="H791" s="431">
        <v>200</v>
      </c>
    </row>
    <row r="792" spans="1:9" ht="40.5" customHeight="1" x14ac:dyDescent="0.2">
      <c r="A792" s="331" t="s">
        <v>894</v>
      </c>
      <c r="B792" s="136" t="s">
        <v>127</v>
      </c>
      <c r="C792" s="136" t="s">
        <v>113</v>
      </c>
      <c r="D792" s="136" t="s">
        <v>31</v>
      </c>
      <c r="E792" s="136" t="s">
        <v>222</v>
      </c>
      <c r="F792" s="137">
        <f>F793</f>
        <v>5743.3270000000002</v>
      </c>
      <c r="G792" s="137">
        <f>G793</f>
        <v>5971.61</v>
      </c>
      <c r="H792" s="137">
        <f>H793</f>
        <v>6210.7650000000003</v>
      </c>
    </row>
    <row r="793" spans="1:9" ht="102" customHeight="1" x14ac:dyDescent="0.2">
      <c r="A793" s="323" t="s">
        <v>129</v>
      </c>
      <c r="B793" s="136" t="s">
        <v>127</v>
      </c>
      <c r="C793" s="136" t="s">
        <v>113</v>
      </c>
      <c r="D793" s="136" t="s">
        <v>70</v>
      </c>
      <c r="E793" s="136" t="s">
        <v>222</v>
      </c>
      <c r="F793" s="137">
        <f>F794+F795</f>
        <v>5743.3270000000002</v>
      </c>
      <c r="G793" s="137">
        <f>G794+G795</f>
        <v>5971.61</v>
      </c>
      <c r="H793" s="137">
        <f>H794+H795</f>
        <v>6210.7650000000003</v>
      </c>
    </row>
    <row r="794" spans="1:9" ht="55.5" customHeight="1" x14ac:dyDescent="0.2">
      <c r="A794" s="322" t="s">
        <v>688</v>
      </c>
      <c r="B794" s="136" t="s">
        <v>127</v>
      </c>
      <c r="C794" s="136" t="s">
        <v>113</v>
      </c>
      <c r="D794" s="136" t="s">
        <v>70</v>
      </c>
      <c r="E794" s="136" t="s">
        <v>689</v>
      </c>
      <c r="F794" s="137">
        <v>86.15</v>
      </c>
      <c r="G794" s="137">
        <v>89.575000000000003</v>
      </c>
      <c r="H794" s="137">
        <v>93.162000000000006</v>
      </c>
    </row>
    <row r="795" spans="1:9" ht="35.25" customHeight="1" x14ac:dyDescent="0.2">
      <c r="A795" s="322" t="s">
        <v>120</v>
      </c>
      <c r="B795" s="136" t="s">
        <v>127</v>
      </c>
      <c r="C795" s="136" t="s">
        <v>113</v>
      </c>
      <c r="D795" s="136" t="s">
        <v>70</v>
      </c>
      <c r="E795" s="136" t="s">
        <v>121</v>
      </c>
      <c r="F795" s="431">
        <f>5743.327-86.15</f>
        <v>5657.1770000000006</v>
      </c>
      <c r="G795" s="431">
        <f>5971.61-89.575</f>
        <v>5882.0349999999999</v>
      </c>
      <c r="H795" s="431">
        <f>6210.765-93.162</f>
        <v>6117.6030000000001</v>
      </c>
    </row>
    <row r="796" spans="1:9" ht="51" customHeight="1" x14ac:dyDescent="0.2">
      <c r="A796" s="323" t="s">
        <v>822</v>
      </c>
      <c r="B796" s="10" t="s">
        <v>127</v>
      </c>
      <c r="C796" s="10" t="s">
        <v>113</v>
      </c>
      <c r="D796" s="10" t="s">
        <v>22</v>
      </c>
      <c r="E796" s="10" t="s">
        <v>222</v>
      </c>
      <c r="F796" s="138">
        <f>F797</f>
        <v>300</v>
      </c>
      <c r="G796" s="138">
        <f t="shared" ref="G796:H799" si="174">G797</f>
        <v>300</v>
      </c>
      <c r="H796" s="138">
        <f t="shared" si="174"/>
        <v>300</v>
      </c>
    </row>
    <row r="797" spans="1:9" ht="39" customHeight="1" x14ac:dyDescent="0.2">
      <c r="A797" s="347" t="s">
        <v>249</v>
      </c>
      <c r="B797" s="10" t="s">
        <v>127</v>
      </c>
      <c r="C797" s="10" t="s">
        <v>113</v>
      </c>
      <c r="D797" s="10" t="s">
        <v>50</v>
      </c>
      <c r="E797" s="10" t="s">
        <v>222</v>
      </c>
      <c r="F797" s="138">
        <f>F798</f>
        <v>300</v>
      </c>
      <c r="G797" s="138">
        <f t="shared" si="174"/>
        <v>300</v>
      </c>
      <c r="H797" s="138">
        <f t="shared" si="174"/>
        <v>300</v>
      </c>
    </row>
    <row r="798" spans="1:9" ht="83.25" customHeight="1" x14ac:dyDescent="0.2">
      <c r="A798" s="323" t="s">
        <v>395</v>
      </c>
      <c r="B798" s="10" t="s">
        <v>127</v>
      </c>
      <c r="C798" s="10" t="s">
        <v>113</v>
      </c>
      <c r="D798" s="10" t="s">
        <v>50</v>
      </c>
      <c r="E798" s="10" t="s">
        <v>222</v>
      </c>
      <c r="F798" s="138">
        <f>F799</f>
        <v>300</v>
      </c>
      <c r="G798" s="138">
        <f t="shared" si="174"/>
        <v>300</v>
      </c>
      <c r="H798" s="138">
        <f t="shared" si="174"/>
        <v>300</v>
      </c>
    </row>
    <row r="799" spans="1:9" ht="35.25" customHeight="1" x14ac:dyDescent="0.2">
      <c r="A799" s="322" t="s">
        <v>842</v>
      </c>
      <c r="B799" s="136" t="s">
        <v>127</v>
      </c>
      <c r="C799" s="136" t="s">
        <v>113</v>
      </c>
      <c r="D799" s="136" t="s">
        <v>51</v>
      </c>
      <c r="E799" s="136" t="s">
        <v>843</v>
      </c>
      <c r="F799" s="137">
        <f>F800</f>
        <v>300</v>
      </c>
      <c r="G799" s="137">
        <f t="shared" si="174"/>
        <v>300</v>
      </c>
      <c r="H799" s="137">
        <f t="shared" si="174"/>
        <v>300</v>
      </c>
    </row>
    <row r="800" spans="1:9" ht="36.75" customHeight="1" x14ac:dyDescent="0.2">
      <c r="A800" s="329" t="s">
        <v>120</v>
      </c>
      <c r="B800" s="142" t="s">
        <v>127</v>
      </c>
      <c r="C800" s="142" t="s">
        <v>113</v>
      </c>
      <c r="D800" s="142" t="s">
        <v>51</v>
      </c>
      <c r="E800" s="142" t="s">
        <v>121</v>
      </c>
      <c r="F800" s="431">
        <f>300</f>
        <v>300</v>
      </c>
      <c r="G800" s="137">
        <v>300</v>
      </c>
      <c r="H800" s="137">
        <v>300</v>
      </c>
      <c r="I800" s="139" t="s">
        <v>1162</v>
      </c>
    </row>
    <row r="801" spans="1:8" ht="32.65" hidden="1" customHeight="1" x14ac:dyDescent="0.2">
      <c r="A801" s="348"/>
      <c r="B801" s="213"/>
      <c r="C801" s="213"/>
      <c r="D801" s="213"/>
      <c r="E801" s="213"/>
      <c r="F801" s="213"/>
      <c r="G801" s="137"/>
      <c r="H801" s="137"/>
    </row>
    <row r="802" spans="1:8" ht="32.65" hidden="1" customHeight="1" x14ac:dyDescent="0.2">
      <c r="A802" s="348"/>
      <c r="B802" s="213"/>
      <c r="C802" s="213"/>
      <c r="D802" s="213"/>
      <c r="E802" s="213"/>
      <c r="F802" s="213"/>
      <c r="G802" s="137"/>
      <c r="H802" s="137"/>
    </row>
    <row r="803" spans="1:8" ht="32.65" hidden="1" customHeight="1" x14ac:dyDescent="0.2">
      <c r="A803" s="348"/>
      <c r="B803" s="213"/>
      <c r="C803" s="213"/>
      <c r="D803" s="213"/>
      <c r="E803" s="213"/>
      <c r="F803" s="213"/>
      <c r="G803" s="137"/>
      <c r="H803" s="137"/>
    </row>
    <row r="804" spans="1:8" ht="147.75" customHeight="1" x14ac:dyDescent="0.2">
      <c r="A804" s="330" t="s">
        <v>440</v>
      </c>
      <c r="B804" s="144" t="s">
        <v>127</v>
      </c>
      <c r="C804" s="144" t="s">
        <v>113</v>
      </c>
      <c r="D804" s="144" t="s">
        <v>416</v>
      </c>
      <c r="E804" s="144" t="s">
        <v>222</v>
      </c>
      <c r="F804" s="145">
        <f>F805+F810+F818</f>
        <v>28827.974710000002</v>
      </c>
      <c r="G804" s="145">
        <f>G805+G810+G818</f>
        <v>38371.855009999999</v>
      </c>
      <c r="H804" s="145">
        <f>H805+H810+H818</f>
        <v>0</v>
      </c>
    </row>
    <row r="805" spans="1:8" ht="89.25" customHeight="1" x14ac:dyDescent="0.2">
      <c r="A805" s="323" t="s">
        <v>484</v>
      </c>
      <c r="B805" s="10" t="s">
        <v>127</v>
      </c>
      <c r="C805" s="10" t="s">
        <v>113</v>
      </c>
      <c r="D805" s="142" t="s">
        <v>1059</v>
      </c>
      <c r="E805" s="156" t="s">
        <v>222</v>
      </c>
      <c r="F805" s="140">
        <f>F806+F808</f>
        <v>13428.384</v>
      </c>
      <c r="G805" s="140">
        <f t="shared" ref="G805:H805" si="175">G806+G808</f>
        <v>9033.5999999999985</v>
      </c>
      <c r="H805" s="140">
        <f t="shared" si="175"/>
        <v>0</v>
      </c>
    </row>
    <row r="806" spans="1:8" ht="31.5" customHeight="1" x14ac:dyDescent="0.2">
      <c r="A806" s="322" t="s">
        <v>842</v>
      </c>
      <c r="B806" s="136" t="s">
        <v>127</v>
      </c>
      <c r="C806" s="136" t="s">
        <v>113</v>
      </c>
      <c r="D806" s="142" t="s">
        <v>1059</v>
      </c>
      <c r="E806" s="142" t="s">
        <v>843</v>
      </c>
      <c r="F806" s="431">
        <f>F807</f>
        <v>0</v>
      </c>
      <c r="G806" s="431">
        <f>G807</f>
        <v>0</v>
      </c>
      <c r="H806" s="431">
        <f>H807</f>
        <v>0</v>
      </c>
    </row>
    <row r="807" spans="1:8" ht="37.5" customHeight="1" x14ac:dyDescent="0.2">
      <c r="A807" s="322" t="s">
        <v>122</v>
      </c>
      <c r="B807" s="136" t="s">
        <v>127</v>
      </c>
      <c r="C807" s="136" t="s">
        <v>113</v>
      </c>
      <c r="D807" s="142" t="s">
        <v>1059</v>
      </c>
      <c r="E807" s="142" t="s">
        <v>888</v>
      </c>
      <c r="F807" s="431">
        <f>'5'!D236</f>
        <v>0</v>
      </c>
      <c r="G807" s="431">
        <f>'5'!E236</f>
        <v>0</v>
      </c>
      <c r="H807" s="431">
        <f>'5'!F236</f>
        <v>0</v>
      </c>
    </row>
    <row r="808" spans="1:8" ht="48.75" customHeight="1" x14ac:dyDescent="0.2">
      <c r="A808" s="322" t="s">
        <v>739</v>
      </c>
      <c r="B808" s="136" t="s">
        <v>127</v>
      </c>
      <c r="C808" s="136" t="s">
        <v>113</v>
      </c>
      <c r="D808" s="142" t="s">
        <v>1059</v>
      </c>
      <c r="E808" s="142" t="s">
        <v>740</v>
      </c>
      <c r="F808" s="431">
        <f>F809</f>
        <v>13428.384</v>
      </c>
      <c r="G808" s="431">
        <f>G809</f>
        <v>9033.5999999999985</v>
      </c>
      <c r="H808" s="431">
        <f>H809</f>
        <v>0</v>
      </c>
    </row>
    <row r="809" spans="1:8" ht="17.25" customHeight="1" x14ac:dyDescent="0.2">
      <c r="A809" s="322" t="s">
        <v>741</v>
      </c>
      <c r="B809" s="136" t="s">
        <v>127</v>
      </c>
      <c r="C809" s="136" t="s">
        <v>113</v>
      </c>
      <c r="D809" s="142" t="s">
        <v>1059</v>
      </c>
      <c r="E809" s="142" t="s">
        <v>742</v>
      </c>
      <c r="F809" s="431">
        <f>'5'!D235</f>
        <v>13428.384</v>
      </c>
      <c r="G809" s="431">
        <f>'5'!E235</f>
        <v>9033.5999999999985</v>
      </c>
      <c r="H809" s="431">
        <f>'5'!F235</f>
        <v>0</v>
      </c>
    </row>
    <row r="810" spans="1:8" ht="101.25" customHeight="1" x14ac:dyDescent="0.2">
      <c r="A810" s="323" t="s">
        <v>895</v>
      </c>
      <c r="B810" s="136" t="s">
        <v>127</v>
      </c>
      <c r="C810" s="136" t="s">
        <v>113</v>
      </c>
      <c r="D810" s="10" t="s">
        <v>483</v>
      </c>
      <c r="E810" s="10" t="s">
        <v>222</v>
      </c>
      <c r="F810" s="138">
        <f t="shared" ref="F810:H811" si="176">F811</f>
        <v>0</v>
      </c>
      <c r="G810" s="138">
        <f t="shared" si="176"/>
        <v>13550.4</v>
      </c>
      <c r="H810" s="138">
        <f t="shared" si="176"/>
        <v>0</v>
      </c>
    </row>
    <row r="811" spans="1:8" ht="53.25" customHeight="1" x14ac:dyDescent="0.2">
      <c r="A811" s="322" t="s">
        <v>739</v>
      </c>
      <c r="B811" s="136" t="s">
        <v>127</v>
      </c>
      <c r="C811" s="136" t="s">
        <v>113</v>
      </c>
      <c r="D811" s="136" t="s">
        <v>483</v>
      </c>
      <c r="E811" s="136" t="s">
        <v>740</v>
      </c>
      <c r="F811" s="137">
        <f t="shared" si="176"/>
        <v>0</v>
      </c>
      <c r="G811" s="137">
        <f t="shared" si="176"/>
        <v>13550.4</v>
      </c>
      <c r="H811" s="137">
        <f t="shared" si="176"/>
        <v>0</v>
      </c>
    </row>
    <row r="812" spans="1:8" ht="22.5" customHeight="1" x14ac:dyDescent="0.2">
      <c r="A812" s="322" t="s">
        <v>741</v>
      </c>
      <c r="B812" s="136" t="s">
        <v>127</v>
      </c>
      <c r="C812" s="136" t="s">
        <v>113</v>
      </c>
      <c r="D812" s="136" t="s">
        <v>483</v>
      </c>
      <c r="E812" s="136" t="s">
        <v>742</v>
      </c>
      <c r="F812" s="431">
        <f>'5'!D237</f>
        <v>0</v>
      </c>
      <c r="G812" s="431">
        <f>'5'!E237</f>
        <v>13550.4</v>
      </c>
      <c r="H812" s="431">
        <f>'5'!F237</f>
        <v>0</v>
      </c>
    </row>
    <row r="813" spans="1:8" ht="17.25" hidden="1" customHeight="1" x14ac:dyDescent="0.2">
      <c r="A813" s="322"/>
      <c r="B813" s="136"/>
      <c r="C813" s="136"/>
      <c r="D813" s="136"/>
      <c r="E813" s="136"/>
      <c r="F813" s="137"/>
      <c r="G813" s="137"/>
      <c r="H813" s="137"/>
    </row>
    <row r="814" spans="1:8" ht="17.25" hidden="1" customHeight="1" x14ac:dyDescent="0.2">
      <c r="A814" s="322"/>
      <c r="B814" s="136"/>
      <c r="C814" s="136"/>
      <c r="D814" s="136"/>
      <c r="E814" s="136"/>
      <c r="F814" s="137"/>
      <c r="G814" s="137"/>
      <c r="H814" s="137"/>
    </row>
    <row r="815" spans="1:8" ht="17.25" hidden="1" customHeight="1" x14ac:dyDescent="0.2">
      <c r="A815" s="322"/>
      <c r="B815" s="136"/>
      <c r="C815" s="136"/>
      <c r="D815" s="136"/>
      <c r="E815" s="136"/>
      <c r="F815" s="137"/>
      <c r="G815" s="137"/>
      <c r="H815" s="137"/>
    </row>
    <row r="816" spans="1:8" ht="17.25" hidden="1" customHeight="1" x14ac:dyDescent="0.2">
      <c r="A816" s="322"/>
      <c r="B816" s="136"/>
      <c r="C816" s="136"/>
      <c r="D816" s="136"/>
      <c r="E816" s="136"/>
      <c r="F816" s="137"/>
      <c r="G816" s="137"/>
      <c r="H816" s="137"/>
    </row>
    <row r="817" spans="1:8" ht="17.25" hidden="1" customHeight="1" x14ac:dyDescent="0.2">
      <c r="A817" s="322"/>
      <c r="B817" s="136"/>
      <c r="C817" s="136"/>
      <c r="D817" s="136"/>
      <c r="E817" s="136"/>
      <c r="F817" s="137"/>
      <c r="G817" s="137"/>
      <c r="H817" s="137"/>
    </row>
    <row r="818" spans="1:8" ht="122.25" customHeight="1" x14ac:dyDescent="0.2">
      <c r="A818" s="323" t="s">
        <v>375</v>
      </c>
      <c r="B818" s="10" t="s">
        <v>127</v>
      </c>
      <c r="C818" s="10" t="s">
        <v>113</v>
      </c>
      <c r="D818" s="136" t="s">
        <v>420</v>
      </c>
      <c r="E818" s="10" t="s">
        <v>222</v>
      </c>
      <c r="F818" s="140">
        <f>F819+F821</f>
        <v>15399.59071</v>
      </c>
      <c r="G818" s="138">
        <f>G819+G821</f>
        <v>15787.855009999999</v>
      </c>
      <c r="H818" s="138">
        <f>H819+H821</f>
        <v>0</v>
      </c>
    </row>
    <row r="819" spans="1:8" ht="37.15" customHeight="1" x14ac:dyDescent="0.2">
      <c r="A819" s="322" t="s">
        <v>686</v>
      </c>
      <c r="B819" s="136" t="s">
        <v>127</v>
      </c>
      <c r="C819" s="136" t="s">
        <v>113</v>
      </c>
      <c r="D819" s="136" t="s">
        <v>420</v>
      </c>
      <c r="E819" s="136" t="s">
        <v>687</v>
      </c>
      <c r="F819" s="137">
        <f>F820</f>
        <v>150</v>
      </c>
      <c r="G819" s="137">
        <f>G820</f>
        <v>150</v>
      </c>
      <c r="H819" s="137">
        <f>H820</f>
        <v>0</v>
      </c>
    </row>
    <row r="820" spans="1:8" ht="50.65" customHeight="1" x14ac:dyDescent="0.2">
      <c r="A820" s="322" t="s">
        <v>688</v>
      </c>
      <c r="B820" s="136" t="s">
        <v>127</v>
      </c>
      <c r="C820" s="136" t="s">
        <v>113</v>
      </c>
      <c r="D820" s="136" t="s">
        <v>420</v>
      </c>
      <c r="E820" s="136" t="s">
        <v>689</v>
      </c>
      <c r="F820" s="137">
        <v>150</v>
      </c>
      <c r="G820" s="137">
        <v>150</v>
      </c>
      <c r="H820" s="137">
        <f>150-150</f>
        <v>0</v>
      </c>
    </row>
    <row r="821" spans="1:8" ht="30.6" customHeight="1" x14ac:dyDescent="0.2">
      <c r="A821" s="322" t="s">
        <v>842</v>
      </c>
      <c r="B821" s="136" t="s">
        <v>127</v>
      </c>
      <c r="C821" s="136" t="s">
        <v>113</v>
      </c>
      <c r="D821" s="136" t="s">
        <v>420</v>
      </c>
      <c r="E821" s="136" t="s">
        <v>843</v>
      </c>
      <c r="F821" s="137">
        <f>F822+F823</f>
        <v>15249.59071</v>
      </c>
      <c r="G821" s="137">
        <f>G822+G823</f>
        <v>15637.855009999999</v>
      </c>
      <c r="H821" s="137">
        <f>H822+H823</f>
        <v>0</v>
      </c>
    </row>
    <row r="822" spans="1:8" ht="31.15" customHeight="1" x14ac:dyDescent="0.2">
      <c r="A822" s="322" t="s">
        <v>120</v>
      </c>
      <c r="B822" s="136" t="s">
        <v>127</v>
      </c>
      <c r="C822" s="136" t="s">
        <v>113</v>
      </c>
      <c r="D822" s="136" t="s">
        <v>420</v>
      </c>
      <c r="E822" s="136" t="s">
        <v>121</v>
      </c>
      <c r="F822" s="137">
        <v>13034.59071</v>
      </c>
      <c r="G822" s="137">
        <v>13622.855009999999</v>
      </c>
      <c r="H822" s="137">
        <f>14404.45488-14404.45488</f>
        <v>0</v>
      </c>
    </row>
    <row r="823" spans="1:8" ht="39" customHeight="1" x14ac:dyDescent="0.2">
      <c r="A823" s="322" t="s">
        <v>122</v>
      </c>
      <c r="B823" s="136" t="s">
        <v>127</v>
      </c>
      <c r="C823" s="136" t="s">
        <v>113</v>
      </c>
      <c r="D823" s="136" t="s">
        <v>420</v>
      </c>
      <c r="E823" s="136" t="s">
        <v>888</v>
      </c>
      <c r="F823" s="431">
        <f>2215</f>
        <v>2215</v>
      </c>
      <c r="G823" s="137">
        <v>2015</v>
      </c>
      <c r="H823" s="137">
        <f>1815-1815</f>
        <v>0</v>
      </c>
    </row>
    <row r="824" spans="1:8" ht="94.9" hidden="1" customHeight="1" x14ac:dyDescent="0.2">
      <c r="A824" s="323" t="s">
        <v>376</v>
      </c>
      <c r="B824" s="10" t="s">
        <v>127</v>
      </c>
      <c r="C824" s="10" t="s">
        <v>113</v>
      </c>
      <c r="D824" s="136" t="s">
        <v>421</v>
      </c>
      <c r="E824" s="10" t="s">
        <v>222</v>
      </c>
      <c r="F824" s="138"/>
      <c r="G824" s="138"/>
      <c r="H824" s="138"/>
    </row>
    <row r="825" spans="1:8" ht="37.15" hidden="1" customHeight="1" x14ac:dyDescent="0.2">
      <c r="A825" s="322" t="s">
        <v>686</v>
      </c>
      <c r="B825" s="136" t="s">
        <v>127</v>
      </c>
      <c r="C825" s="136" t="s">
        <v>113</v>
      </c>
      <c r="D825" s="136" t="s">
        <v>421</v>
      </c>
      <c r="E825" s="136" t="s">
        <v>687</v>
      </c>
      <c r="F825" s="137"/>
      <c r="G825" s="137"/>
      <c r="H825" s="137"/>
    </row>
    <row r="826" spans="1:8" ht="50.65" hidden="1" customHeight="1" x14ac:dyDescent="0.2">
      <c r="A826" s="322" t="s">
        <v>688</v>
      </c>
      <c r="B826" s="136" t="s">
        <v>127</v>
      </c>
      <c r="C826" s="136" t="s">
        <v>113</v>
      </c>
      <c r="D826" s="136" t="s">
        <v>421</v>
      </c>
      <c r="E826" s="136" t="s">
        <v>689</v>
      </c>
      <c r="F826" s="137"/>
      <c r="G826" s="137"/>
      <c r="H826" s="137"/>
    </row>
    <row r="827" spans="1:8" ht="31.15" hidden="1" customHeight="1" x14ac:dyDescent="0.2">
      <c r="A827" s="322" t="s">
        <v>842</v>
      </c>
      <c r="B827" s="136" t="s">
        <v>127</v>
      </c>
      <c r="C827" s="136" t="s">
        <v>113</v>
      </c>
      <c r="D827" s="136" t="s">
        <v>421</v>
      </c>
      <c r="E827" s="136" t="s">
        <v>843</v>
      </c>
      <c r="F827" s="137"/>
      <c r="G827" s="137"/>
      <c r="H827" s="137"/>
    </row>
    <row r="828" spans="1:8" ht="32.65" hidden="1" customHeight="1" x14ac:dyDescent="0.2">
      <c r="A828" s="322" t="s">
        <v>120</v>
      </c>
      <c r="B828" s="136" t="s">
        <v>127</v>
      </c>
      <c r="C828" s="136" t="s">
        <v>113</v>
      </c>
      <c r="D828" s="136" t="s">
        <v>421</v>
      </c>
      <c r="E828" s="136" t="s">
        <v>121</v>
      </c>
      <c r="F828" s="137"/>
      <c r="G828" s="137"/>
      <c r="H828" s="137"/>
    </row>
    <row r="829" spans="1:8" s="139" customFormat="1" ht="69" customHeight="1" x14ac:dyDescent="0.2">
      <c r="A829" s="328" t="s">
        <v>631</v>
      </c>
      <c r="B829" s="10" t="s">
        <v>127</v>
      </c>
      <c r="C829" s="10" t="s">
        <v>113</v>
      </c>
      <c r="D829" s="156" t="s">
        <v>632</v>
      </c>
      <c r="E829" s="156" t="s">
        <v>222</v>
      </c>
      <c r="F829" s="140">
        <f>F834+F830</f>
        <v>1911.2709</v>
      </c>
      <c r="G829" s="140">
        <f t="shared" ref="G829:H829" si="177">G834+G830</f>
        <v>3590.68487</v>
      </c>
      <c r="H829" s="140">
        <f t="shared" si="177"/>
        <v>3691.67353</v>
      </c>
    </row>
    <row r="830" spans="1:8" ht="67.5" hidden="1" customHeight="1" x14ac:dyDescent="0.2">
      <c r="A830" s="357" t="s">
        <v>1145</v>
      </c>
      <c r="B830" s="136" t="s">
        <v>127</v>
      </c>
      <c r="C830" s="136" t="s">
        <v>113</v>
      </c>
      <c r="D830" s="142" t="s">
        <v>666</v>
      </c>
      <c r="E830" s="142" t="s">
        <v>222</v>
      </c>
      <c r="F830" s="431">
        <f t="shared" ref="F830:H831" si="178">F831</f>
        <v>0</v>
      </c>
      <c r="G830" s="431">
        <f t="shared" si="178"/>
        <v>0</v>
      </c>
      <c r="H830" s="431">
        <f t="shared" si="178"/>
        <v>0</v>
      </c>
    </row>
    <row r="831" spans="1:8" ht="37.9" hidden="1" customHeight="1" x14ac:dyDescent="0.2">
      <c r="A831" s="357" t="s">
        <v>842</v>
      </c>
      <c r="B831" s="136" t="s">
        <v>127</v>
      </c>
      <c r="C831" s="136" t="s">
        <v>113</v>
      </c>
      <c r="D831" s="142" t="s">
        <v>666</v>
      </c>
      <c r="E831" s="136" t="s">
        <v>843</v>
      </c>
      <c r="F831" s="431">
        <f t="shared" si="178"/>
        <v>0</v>
      </c>
      <c r="G831" s="431">
        <f t="shared" si="178"/>
        <v>0</v>
      </c>
      <c r="H831" s="431">
        <f t="shared" si="178"/>
        <v>0</v>
      </c>
    </row>
    <row r="832" spans="1:8" ht="41.45" hidden="1" customHeight="1" x14ac:dyDescent="0.2">
      <c r="A832" s="322" t="s">
        <v>122</v>
      </c>
      <c r="B832" s="136" t="s">
        <v>127</v>
      </c>
      <c r="C832" s="136" t="s">
        <v>113</v>
      </c>
      <c r="D832" s="142" t="s">
        <v>666</v>
      </c>
      <c r="E832" s="136" t="s">
        <v>888</v>
      </c>
      <c r="F832" s="431">
        <f>'5'!D244</f>
        <v>0</v>
      </c>
      <c r="G832" s="431">
        <f>'5'!E244</f>
        <v>0</v>
      </c>
      <c r="H832" s="431">
        <f>'5'!F244</f>
        <v>0</v>
      </c>
    </row>
    <row r="833" spans="1:8" ht="73.5" customHeight="1" x14ac:dyDescent="0.2">
      <c r="A833" s="357" t="s">
        <v>1146</v>
      </c>
      <c r="B833" s="136" t="s">
        <v>127</v>
      </c>
      <c r="C833" s="136" t="s">
        <v>113</v>
      </c>
      <c r="D833" s="142" t="s">
        <v>633</v>
      </c>
      <c r="E833" s="142" t="s">
        <v>222</v>
      </c>
      <c r="F833" s="431">
        <f t="shared" ref="F833:H834" si="179">F834</f>
        <v>1911.2709</v>
      </c>
      <c r="G833" s="431">
        <f t="shared" si="179"/>
        <v>3590.68487</v>
      </c>
      <c r="H833" s="431">
        <f t="shared" si="179"/>
        <v>3691.67353</v>
      </c>
    </row>
    <row r="834" spans="1:8" ht="35.25" customHeight="1" x14ac:dyDescent="0.2">
      <c r="A834" s="357" t="s">
        <v>842</v>
      </c>
      <c r="B834" s="136" t="s">
        <v>127</v>
      </c>
      <c r="C834" s="136" t="s">
        <v>113</v>
      </c>
      <c r="D834" s="142" t="s">
        <v>633</v>
      </c>
      <c r="E834" s="136" t="s">
        <v>843</v>
      </c>
      <c r="F834" s="431">
        <f t="shared" si="179"/>
        <v>1911.2709</v>
      </c>
      <c r="G834" s="431">
        <f t="shared" si="179"/>
        <v>3590.68487</v>
      </c>
      <c r="H834" s="431">
        <f t="shared" si="179"/>
        <v>3691.67353</v>
      </c>
    </row>
    <row r="835" spans="1:8" ht="40.15" customHeight="1" x14ac:dyDescent="0.2">
      <c r="A835" s="322" t="s">
        <v>122</v>
      </c>
      <c r="B835" s="136" t="s">
        <v>127</v>
      </c>
      <c r="C835" s="136" t="s">
        <v>113</v>
      </c>
      <c r="D835" s="142" t="s">
        <v>633</v>
      </c>
      <c r="E835" s="136" t="s">
        <v>888</v>
      </c>
      <c r="F835" s="431">
        <f>'5'!D245</f>
        <v>1911.2709</v>
      </c>
      <c r="G835" s="431">
        <f>'5'!E245</f>
        <v>3590.68487</v>
      </c>
      <c r="H835" s="431">
        <f>'5'!F245</f>
        <v>3691.67353</v>
      </c>
    </row>
    <row r="836" spans="1:8" s="152" customFormat="1" ht="40.15" customHeight="1" x14ac:dyDescent="0.25">
      <c r="A836" s="324" t="s">
        <v>679</v>
      </c>
      <c r="B836" s="154" t="s">
        <v>127</v>
      </c>
      <c r="C836" s="154" t="s">
        <v>113</v>
      </c>
      <c r="D836" s="163" t="s">
        <v>6</v>
      </c>
      <c r="E836" s="163" t="s">
        <v>222</v>
      </c>
      <c r="F836" s="427">
        <f>F837</f>
        <v>0</v>
      </c>
      <c r="G836" s="427">
        <f t="shared" ref="G836:H836" si="180">G837</f>
        <v>0</v>
      </c>
      <c r="H836" s="427">
        <f t="shared" si="180"/>
        <v>38953.454879999998</v>
      </c>
    </row>
    <row r="837" spans="1:8" ht="54" customHeight="1" x14ac:dyDescent="0.2">
      <c r="A837" s="323" t="s">
        <v>110</v>
      </c>
      <c r="B837" s="10" t="s">
        <v>127</v>
      </c>
      <c r="C837" s="10" t="s">
        <v>113</v>
      </c>
      <c r="D837" s="156" t="s">
        <v>6</v>
      </c>
      <c r="E837" s="156" t="s">
        <v>222</v>
      </c>
      <c r="F837" s="140">
        <f>F838+F841+F844</f>
        <v>0</v>
      </c>
      <c r="G837" s="140">
        <f t="shared" ref="G837" si="181">G838+G841+G844</f>
        <v>0</v>
      </c>
      <c r="H837" s="140">
        <f>H838+H841+H844</f>
        <v>38953.454879999998</v>
      </c>
    </row>
    <row r="838" spans="1:8" s="139" customFormat="1" ht="102.75" customHeight="1" x14ac:dyDescent="0.2">
      <c r="A838" s="323" t="s">
        <v>975</v>
      </c>
      <c r="B838" s="10" t="s">
        <v>127</v>
      </c>
      <c r="C838" s="10" t="s">
        <v>113</v>
      </c>
      <c r="D838" s="156" t="s">
        <v>1060</v>
      </c>
      <c r="E838" s="156" t="s">
        <v>222</v>
      </c>
      <c r="F838" s="140">
        <f>F839</f>
        <v>0</v>
      </c>
      <c r="G838" s="140">
        <f t="shared" ref="G838:H839" si="182">G839</f>
        <v>0</v>
      </c>
      <c r="H838" s="140">
        <f t="shared" si="182"/>
        <v>9033.6</v>
      </c>
    </row>
    <row r="839" spans="1:8" ht="51" customHeight="1" x14ac:dyDescent="0.2">
      <c r="A839" s="322" t="s">
        <v>739</v>
      </c>
      <c r="B839" s="10" t="s">
        <v>127</v>
      </c>
      <c r="C839" s="10" t="s">
        <v>113</v>
      </c>
      <c r="D839" s="142" t="s">
        <v>1060</v>
      </c>
      <c r="E839" s="142" t="s">
        <v>740</v>
      </c>
      <c r="F839" s="137">
        <f>F840</f>
        <v>0</v>
      </c>
      <c r="G839" s="137">
        <f t="shared" si="182"/>
        <v>0</v>
      </c>
      <c r="H839" s="137">
        <f t="shared" si="182"/>
        <v>9033.6</v>
      </c>
    </row>
    <row r="840" spans="1:8" ht="19.149999999999999" customHeight="1" x14ac:dyDescent="0.2">
      <c r="A840" s="322" t="s">
        <v>741</v>
      </c>
      <c r="B840" s="10" t="s">
        <v>127</v>
      </c>
      <c r="C840" s="10" t="s">
        <v>113</v>
      </c>
      <c r="D840" s="142" t="s">
        <v>1060</v>
      </c>
      <c r="E840" s="142" t="s">
        <v>742</v>
      </c>
      <c r="F840" s="137">
        <v>0</v>
      </c>
      <c r="G840" s="137">
        <v>0</v>
      </c>
      <c r="H840" s="137">
        <v>9033.6</v>
      </c>
    </row>
    <row r="841" spans="1:8" s="139" customFormat="1" ht="103.5" customHeight="1" x14ac:dyDescent="0.2">
      <c r="A841" s="323" t="s">
        <v>976</v>
      </c>
      <c r="B841" s="10" t="s">
        <v>127</v>
      </c>
      <c r="C841" s="10" t="s">
        <v>113</v>
      </c>
      <c r="D841" s="10" t="s">
        <v>504</v>
      </c>
      <c r="E841" s="10" t="s">
        <v>222</v>
      </c>
      <c r="F841" s="138">
        <f>F842</f>
        <v>0</v>
      </c>
      <c r="G841" s="138">
        <f t="shared" ref="G841:H842" si="183">G842</f>
        <v>0</v>
      </c>
      <c r="H841" s="138">
        <f t="shared" si="183"/>
        <v>13550.4</v>
      </c>
    </row>
    <row r="842" spans="1:8" ht="56.25" customHeight="1" x14ac:dyDescent="0.2">
      <c r="A842" s="322" t="s">
        <v>739</v>
      </c>
      <c r="B842" s="136" t="s">
        <v>127</v>
      </c>
      <c r="C842" s="136" t="s">
        <v>113</v>
      </c>
      <c r="D842" s="136" t="s">
        <v>504</v>
      </c>
      <c r="E842" s="136" t="s">
        <v>740</v>
      </c>
      <c r="F842" s="137">
        <f>F843</f>
        <v>0</v>
      </c>
      <c r="G842" s="137">
        <f t="shared" si="183"/>
        <v>0</v>
      </c>
      <c r="H842" s="137">
        <f t="shared" si="183"/>
        <v>13550.4</v>
      </c>
    </row>
    <row r="843" spans="1:8" ht="22.9" customHeight="1" x14ac:dyDescent="0.2">
      <c r="A843" s="322" t="s">
        <v>741</v>
      </c>
      <c r="B843" s="136" t="s">
        <v>127</v>
      </c>
      <c r="C843" s="136" t="s">
        <v>113</v>
      </c>
      <c r="D843" s="136" t="s">
        <v>504</v>
      </c>
      <c r="E843" s="136" t="s">
        <v>742</v>
      </c>
      <c r="F843" s="137">
        <v>0</v>
      </c>
      <c r="G843" s="137">
        <v>0</v>
      </c>
      <c r="H843" s="137">
        <v>13550.4</v>
      </c>
    </row>
    <row r="844" spans="1:8" s="139" customFormat="1" ht="122.25" customHeight="1" x14ac:dyDescent="0.2">
      <c r="A844" s="323" t="s">
        <v>375</v>
      </c>
      <c r="B844" s="10" t="s">
        <v>127</v>
      </c>
      <c r="C844" s="10" t="s">
        <v>113</v>
      </c>
      <c r="D844" s="10" t="s">
        <v>382</v>
      </c>
      <c r="E844" s="10" t="s">
        <v>222</v>
      </c>
      <c r="F844" s="138">
        <f>F845+F847</f>
        <v>0</v>
      </c>
      <c r="G844" s="138">
        <f t="shared" ref="G844:H844" si="184">G845+G847</f>
        <v>0</v>
      </c>
      <c r="H844" s="138">
        <f t="shared" si="184"/>
        <v>16369.454879999999</v>
      </c>
    </row>
    <row r="845" spans="1:8" ht="40.15" customHeight="1" x14ac:dyDescent="0.2">
      <c r="A845" s="322" t="s">
        <v>686</v>
      </c>
      <c r="B845" s="136" t="s">
        <v>127</v>
      </c>
      <c r="C845" s="136" t="s">
        <v>113</v>
      </c>
      <c r="D845" s="136" t="s">
        <v>382</v>
      </c>
      <c r="E845" s="136" t="s">
        <v>687</v>
      </c>
      <c r="F845" s="137">
        <f>F846</f>
        <v>0</v>
      </c>
      <c r="G845" s="137">
        <f t="shared" ref="G845:H845" si="185">G846</f>
        <v>0</v>
      </c>
      <c r="H845" s="137">
        <f t="shared" si="185"/>
        <v>150</v>
      </c>
    </row>
    <row r="846" spans="1:8" ht="57.75" customHeight="1" x14ac:dyDescent="0.2">
      <c r="A846" s="322" t="s">
        <v>688</v>
      </c>
      <c r="B846" s="136" t="s">
        <v>127</v>
      </c>
      <c r="C846" s="136" t="s">
        <v>113</v>
      </c>
      <c r="D846" s="136" t="s">
        <v>382</v>
      </c>
      <c r="E846" s="136" t="s">
        <v>689</v>
      </c>
      <c r="F846" s="137">
        <v>0</v>
      </c>
      <c r="G846" s="137">
        <v>0</v>
      </c>
      <c r="H846" s="137">
        <v>150</v>
      </c>
    </row>
    <row r="847" spans="1:8" ht="38.25" customHeight="1" x14ac:dyDescent="0.2">
      <c r="A847" s="322" t="s">
        <v>842</v>
      </c>
      <c r="B847" s="136" t="s">
        <v>127</v>
      </c>
      <c r="C847" s="136" t="s">
        <v>113</v>
      </c>
      <c r="D847" s="136" t="s">
        <v>382</v>
      </c>
      <c r="E847" s="136" t="s">
        <v>843</v>
      </c>
      <c r="F847" s="137">
        <f>F848+F849</f>
        <v>0</v>
      </c>
      <c r="G847" s="137">
        <f t="shared" ref="G847:H847" si="186">G848+G849</f>
        <v>0</v>
      </c>
      <c r="H847" s="137">
        <f t="shared" si="186"/>
        <v>16219.454879999999</v>
      </c>
    </row>
    <row r="848" spans="1:8" ht="34.9" customHeight="1" x14ac:dyDescent="0.2">
      <c r="A848" s="322" t="s">
        <v>120</v>
      </c>
      <c r="B848" s="136" t="s">
        <v>127</v>
      </c>
      <c r="C848" s="136" t="s">
        <v>113</v>
      </c>
      <c r="D848" s="136" t="s">
        <v>382</v>
      </c>
      <c r="E848" s="136" t="s">
        <v>121</v>
      </c>
      <c r="F848" s="137">
        <v>0</v>
      </c>
      <c r="G848" s="137">
        <v>0</v>
      </c>
      <c r="H848" s="137">
        <v>14404.454879999999</v>
      </c>
    </row>
    <row r="849" spans="1:8" ht="33" customHeight="1" x14ac:dyDescent="0.2">
      <c r="A849" s="322" t="s">
        <v>122</v>
      </c>
      <c r="B849" s="136" t="s">
        <v>127</v>
      </c>
      <c r="C849" s="136" t="s">
        <v>113</v>
      </c>
      <c r="D849" s="136" t="s">
        <v>382</v>
      </c>
      <c r="E849" s="136" t="s">
        <v>888</v>
      </c>
      <c r="F849" s="137">
        <v>0</v>
      </c>
      <c r="G849" s="137">
        <v>0</v>
      </c>
      <c r="H849" s="137">
        <v>1815</v>
      </c>
    </row>
    <row r="850" spans="1:8" ht="40.15" customHeight="1" x14ac:dyDescent="0.2">
      <c r="A850" s="350" t="s">
        <v>1057</v>
      </c>
      <c r="B850" s="228" t="s">
        <v>127</v>
      </c>
      <c r="C850" s="228" t="s">
        <v>697</v>
      </c>
      <c r="D850" s="228" t="s">
        <v>1058</v>
      </c>
      <c r="E850" s="228" t="s">
        <v>222</v>
      </c>
      <c r="F850" s="358">
        <f>F851</f>
        <v>2582.8830000000003</v>
      </c>
      <c r="G850" s="358">
        <f t="shared" ref="G850:H851" si="187">G851</f>
        <v>2607.136</v>
      </c>
      <c r="H850" s="358">
        <f t="shared" si="187"/>
        <v>2705.1170000000002</v>
      </c>
    </row>
    <row r="851" spans="1:8" s="106" customFormat="1" ht="40.15" customHeight="1" x14ac:dyDescent="0.2">
      <c r="A851" s="324" t="s">
        <v>679</v>
      </c>
      <c r="B851" s="154" t="s">
        <v>127</v>
      </c>
      <c r="C851" s="154" t="s">
        <v>697</v>
      </c>
      <c r="D851" s="154" t="s">
        <v>5</v>
      </c>
      <c r="E851" s="154" t="s">
        <v>222</v>
      </c>
      <c r="F851" s="155">
        <f>F852</f>
        <v>2582.8830000000003</v>
      </c>
      <c r="G851" s="155">
        <f t="shared" si="187"/>
        <v>2607.136</v>
      </c>
      <c r="H851" s="155">
        <f t="shared" si="187"/>
        <v>2705.1170000000002</v>
      </c>
    </row>
    <row r="852" spans="1:8" s="106" customFormat="1" ht="90" customHeight="1" x14ac:dyDescent="0.2">
      <c r="A852" s="323" t="s">
        <v>857</v>
      </c>
      <c r="B852" s="154" t="s">
        <v>127</v>
      </c>
      <c r="C852" s="154" t="s">
        <v>697</v>
      </c>
      <c r="D852" s="10" t="s">
        <v>381</v>
      </c>
      <c r="E852" s="10" t="s">
        <v>222</v>
      </c>
      <c r="F852" s="138">
        <f>F853+F855</f>
        <v>2582.8830000000003</v>
      </c>
      <c r="G852" s="138">
        <f>G853+G855</f>
        <v>2607.136</v>
      </c>
      <c r="H852" s="138">
        <f>H853+H855</f>
        <v>2705.1170000000002</v>
      </c>
    </row>
    <row r="853" spans="1:8" s="106" customFormat="1" ht="105.75" customHeight="1" x14ac:dyDescent="0.2">
      <c r="A853" s="322" t="s">
        <v>680</v>
      </c>
      <c r="B853" s="154" t="s">
        <v>127</v>
      </c>
      <c r="C853" s="154" t="s">
        <v>697</v>
      </c>
      <c r="D853" s="136" t="s">
        <v>381</v>
      </c>
      <c r="E853" s="136" t="s">
        <v>681</v>
      </c>
      <c r="F853" s="137">
        <f>F854</f>
        <v>2163.38</v>
      </c>
      <c r="G853" s="137">
        <f>G854</f>
        <v>2163.38</v>
      </c>
      <c r="H853" s="137">
        <f>H854</f>
        <v>2163.38</v>
      </c>
    </row>
    <row r="854" spans="1:8" ht="40.15" customHeight="1" x14ac:dyDescent="0.2">
      <c r="A854" s="322" t="s">
        <v>682</v>
      </c>
      <c r="B854" s="154" t="s">
        <v>127</v>
      </c>
      <c r="C854" s="154" t="s">
        <v>697</v>
      </c>
      <c r="D854" s="136" t="s">
        <v>381</v>
      </c>
      <c r="E854" s="136" t="s">
        <v>683</v>
      </c>
      <c r="F854" s="431">
        <f>2163.38</f>
        <v>2163.38</v>
      </c>
      <c r="G854" s="431">
        <f>2163.38</f>
        <v>2163.38</v>
      </c>
      <c r="H854" s="431">
        <f>2163.38</f>
        <v>2163.38</v>
      </c>
    </row>
    <row r="855" spans="1:8" ht="40.15" customHeight="1" x14ac:dyDescent="0.2">
      <c r="A855" s="322" t="s">
        <v>686</v>
      </c>
      <c r="B855" s="154" t="s">
        <v>127</v>
      </c>
      <c r="C855" s="154" t="s">
        <v>697</v>
      </c>
      <c r="D855" s="136" t="s">
        <v>381</v>
      </c>
      <c r="E855" s="136" t="s">
        <v>687</v>
      </c>
      <c r="F855" s="137">
        <f>F856</f>
        <v>419.50299999999999</v>
      </c>
      <c r="G855" s="137">
        <f>G856</f>
        <v>443.75599999999997</v>
      </c>
      <c r="H855" s="137">
        <f>H856</f>
        <v>541.73699999999997</v>
      </c>
    </row>
    <row r="856" spans="1:8" ht="55.5" customHeight="1" x14ac:dyDescent="0.2">
      <c r="A856" s="322" t="s">
        <v>688</v>
      </c>
      <c r="B856" s="154" t="s">
        <v>127</v>
      </c>
      <c r="C856" s="154" t="s">
        <v>697</v>
      </c>
      <c r="D856" s="136" t="s">
        <v>381</v>
      </c>
      <c r="E856" s="136" t="s">
        <v>689</v>
      </c>
      <c r="F856" s="137">
        <v>419.50299999999999</v>
      </c>
      <c r="G856" s="137">
        <v>443.75599999999997</v>
      </c>
      <c r="H856" s="137">
        <v>541.73699999999997</v>
      </c>
    </row>
    <row r="857" spans="1:8" s="152" customFormat="1" ht="19.149999999999999" customHeight="1" x14ac:dyDescent="0.25">
      <c r="A857" s="332" t="s">
        <v>896</v>
      </c>
      <c r="B857" s="127" t="s">
        <v>702</v>
      </c>
      <c r="C857" s="127" t="s">
        <v>109</v>
      </c>
      <c r="D857" s="127" t="s">
        <v>676</v>
      </c>
      <c r="E857" s="127" t="s">
        <v>222</v>
      </c>
      <c r="F857" s="128">
        <f t="shared" ref="F857:H858" si="188">F858</f>
        <v>650</v>
      </c>
      <c r="G857" s="128">
        <f t="shared" si="188"/>
        <v>250</v>
      </c>
      <c r="H857" s="128">
        <f t="shared" si="188"/>
        <v>300</v>
      </c>
    </row>
    <row r="858" spans="1:8" ht="15.75" customHeight="1" x14ac:dyDescent="0.2">
      <c r="A858" s="321" t="s">
        <v>897</v>
      </c>
      <c r="B858" s="131" t="s">
        <v>702</v>
      </c>
      <c r="C858" s="131" t="s">
        <v>678</v>
      </c>
      <c r="D858" s="131" t="s">
        <v>676</v>
      </c>
      <c r="E858" s="131" t="s">
        <v>222</v>
      </c>
      <c r="F858" s="132">
        <f t="shared" si="188"/>
        <v>650</v>
      </c>
      <c r="G858" s="132">
        <f t="shared" si="188"/>
        <v>250</v>
      </c>
      <c r="H858" s="132">
        <f t="shared" si="188"/>
        <v>300</v>
      </c>
    </row>
    <row r="859" spans="1:8" ht="69" customHeight="1" x14ac:dyDescent="0.2">
      <c r="A859" s="323" t="s">
        <v>558</v>
      </c>
      <c r="B859" s="10" t="s">
        <v>702</v>
      </c>
      <c r="C859" s="10" t="s">
        <v>678</v>
      </c>
      <c r="D859" s="10" t="s">
        <v>71</v>
      </c>
      <c r="E859" s="10" t="s">
        <v>222</v>
      </c>
      <c r="F859" s="138">
        <f>F860+F880+F889+F893+F900+F907</f>
        <v>650</v>
      </c>
      <c r="G859" s="138">
        <f>G860+G880+G889+G893+G900+G907</f>
        <v>250</v>
      </c>
      <c r="H859" s="138">
        <f>H860+H880+H889+H893+H900+H907</f>
        <v>300</v>
      </c>
    </row>
    <row r="860" spans="1:8" ht="36" customHeight="1" x14ac:dyDescent="0.2">
      <c r="A860" s="322" t="s">
        <v>898</v>
      </c>
      <c r="B860" s="136" t="s">
        <v>702</v>
      </c>
      <c r="C860" s="136" t="s">
        <v>678</v>
      </c>
      <c r="D860" s="136" t="s">
        <v>72</v>
      </c>
      <c r="E860" s="136" t="s">
        <v>222</v>
      </c>
      <c r="F860" s="137">
        <f>F861+F878</f>
        <v>150</v>
      </c>
      <c r="G860" s="137">
        <f>G861+G878</f>
        <v>250</v>
      </c>
      <c r="H860" s="137">
        <f>H861+H878</f>
        <v>300</v>
      </c>
    </row>
    <row r="861" spans="1:8" ht="39.75" customHeight="1" x14ac:dyDescent="0.2">
      <c r="A861" s="322" t="s">
        <v>686</v>
      </c>
      <c r="B861" s="136" t="s">
        <v>702</v>
      </c>
      <c r="C861" s="136" t="s">
        <v>678</v>
      </c>
      <c r="D861" s="136" t="s">
        <v>72</v>
      </c>
      <c r="E861" s="136" t="s">
        <v>687</v>
      </c>
      <c r="F861" s="137">
        <f>F862</f>
        <v>150</v>
      </c>
      <c r="G861" s="137">
        <f>G862</f>
        <v>250</v>
      </c>
      <c r="H861" s="137">
        <f>H862</f>
        <v>300</v>
      </c>
    </row>
    <row r="862" spans="1:8" ht="52.5" customHeight="1" x14ac:dyDescent="0.2">
      <c r="A862" s="322" t="s">
        <v>688</v>
      </c>
      <c r="B862" s="136" t="s">
        <v>702</v>
      </c>
      <c r="C862" s="136" t="s">
        <v>678</v>
      </c>
      <c r="D862" s="136" t="s">
        <v>72</v>
      </c>
      <c r="E862" s="136" t="s">
        <v>689</v>
      </c>
      <c r="F862" s="431">
        <f>'5'!D122</f>
        <v>150</v>
      </c>
      <c r="G862" s="431">
        <f>'5'!E122</f>
        <v>250</v>
      </c>
      <c r="H862" s="431">
        <f>'5'!F122</f>
        <v>300</v>
      </c>
    </row>
    <row r="863" spans="1:8" ht="49.5" hidden="1" customHeight="1" x14ac:dyDescent="0.2">
      <c r="A863" s="324" t="s">
        <v>334</v>
      </c>
      <c r="B863" s="136" t="s">
        <v>702</v>
      </c>
      <c r="C863" s="136" t="s">
        <v>678</v>
      </c>
      <c r="D863" s="136" t="s">
        <v>72</v>
      </c>
      <c r="E863" s="154" t="s">
        <v>222</v>
      </c>
      <c r="F863" s="432"/>
      <c r="G863" s="155"/>
      <c r="H863" s="155"/>
    </row>
    <row r="864" spans="1:8" ht="83.25" hidden="1" customHeight="1" x14ac:dyDescent="0.2">
      <c r="A864" s="323" t="s">
        <v>899</v>
      </c>
      <c r="B864" s="136" t="s">
        <v>702</v>
      </c>
      <c r="C864" s="136" t="s">
        <v>678</v>
      </c>
      <c r="D864" s="136" t="s">
        <v>72</v>
      </c>
      <c r="E864" s="10" t="s">
        <v>222</v>
      </c>
      <c r="F864" s="140"/>
      <c r="G864" s="138"/>
      <c r="H864" s="138"/>
    </row>
    <row r="865" spans="1:8" ht="39.75" hidden="1" customHeight="1" x14ac:dyDescent="0.2">
      <c r="A865" s="322" t="s">
        <v>686</v>
      </c>
      <c r="B865" s="136" t="s">
        <v>702</v>
      </c>
      <c r="C865" s="136" t="s">
        <v>678</v>
      </c>
      <c r="D865" s="136" t="s">
        <v>72</v>
      </c>
      <c r="E865" s="136" t="s">
        <v>687</v>
      </c>
      <c r="F865" s="431"/>
      <c r="G865" s="137"/>
      <c r="H865" s="137"/>
    </row>
    <row r="866" spans="1:8" ht="64.5" hidden="1" customHeight="1" x14ac:dyDescent="0.2">
      <c r="A866" s="322" t="s">
        <v>900</v>
      </c>
      <c r="B866" s="136" t="s">
        <v>702</v>
      </c>
      <c r="C866" s="136" t="s">
        <v>678</v>
      </c>
      <c r="D866" s="136" t="s">
        <v>72</v>
      </c>
      <c r="E866" s="136" t="s">
        <v>689</v>
      </c>
      <c r="F866" s="431"/>
      <c r="G866" s="137"/>
      <c r="H866" s="137"/>
    </row>
    <row r="867" spans="1:8" ht="47.65" hidden="1" customHeight="1" x14ac:dyDescent="0.2">
      <c r="A867" s="322" t="s">
        <v>739</v>
      </c>
      <c r="B867" s="136" t="s">
        <v>702</v>
      </c>
      <c r="C867" s="136" t="s">
        <v>678</v>
      </c>
      <c r="D867" s="136" t="s">
        <v>72</v>
      </c>
      <c r="E867" s="136" t="s">
        <v>740</v>
      </c>
      <c r="F867" s="431"/>
      <c r="G867" s="137"/>
      <c r="H867" s="137"/>
    </row>
    <row r="868" spans="1:8" ht="15.6" hidden="1" customHeight="1" x14ac:dyDescent="0.2">
      <c r="A868" s="322" t="s">
        <v>741</v>
      </c>
      <c r="B868" s="136" t="s">
        <v>702</v>
      </c>
      <c r="C868" s="136" t="s">
        <v>678</v>
      </c>
      <c r="D868" s="136" t="s">
        <v>72</v>
      </c>
      <c r="E868" s="136" t="s">
        <v>742</v>
      </c>
      <c r="F868" s="431"/>
      <c r="G868" s="137"/>
      <c r="H868" s="137"/>
    </row>
    <row r="869" spans="1:8" ht="30" hidden="1" customHeight="1" x14ac:dyDescent="0.2">
      <c r="A869" s="322" t="s">
        <v>901</v>
      </c>
      <c r="B869" s="136" t="s">
        <v>702</v>
      </c>
      <c r="C869" s="136" t="s">
        <v>678</v>
      </c>
      <c r="D869" s="136" t="s">
        <v>72</v>
      </c>
      <c r="E869" s="136" t="s">
        <v>724</v>
      </c>
      <c r="F869" s="431"/>
      <c r="G869" s="137"/>
      <c r="H869" s="137"/>
    </row>
    <row r="870" spans="1:8" ht="19.899999999999999" hidden="1" customHeight="1" x14ac:dyDescent="0.2">
      <c r="A870" s="322" t="s">
        <v>116</v>
      </c>
      <c r="B870" s="136" t="s">
        <v>702</v>
      </c>
      <c r="C870" s="136" t="s">
        <v>678</v>
      </c>
      <c r="D870" s="136" t="s">
        <v>72</v>
      </c>
      <c r="E870" s="136" t="s">
        <v>165</v>
      </c>
      <c r="F870" s="431"/>
      <c r="G870" s="137"/>
      <c r="H870" s="137"/>
    </row>
    <row r="871" spans="1:8" ht="97.5" hidden="1" customHeight="1" x14ac:dyDescent="0.2">
      <c r="A871" s="323" t="s">
        <v>902</v>
      </c>
      <c r="B871" s="136" t="s">
        <v>702</v>
      </c>
      <c r="C871" s="136" t="s">
        <v>678</v>
      </c>
      <c r="D871" s="136" t="s">
        <v>72</v>
      </c>
      <c r="E871" s="10" t="s">
        <v>222</v>
      </c>
      <c r="F871" s="140"/>
      <c r="G871" s="138"/>
      <c r="H871" s="138"/>
    </row>
    <row r="872" spans="1:8" ht="38.25" hidden="1" customHeight="1" x14ac:dyDescent="0.2">
      <c r="A872" s="322" t="s">
        <v>686</v>
      </c>
      <c r="B872" s="136" t="s">
        <v>702</v>
      </c>
      <c r="C872" s="136" t="s">
        <v>678</v>
      </c>
      <c r="D872" s="136" t="s">
        <v>72</v>
      </c>
      <c r="E872" s="136" t="s">
        <v>687</v>
      </c>
      <c r="F872" s="431"/>
      <c r="G872" s="137"/>
      <c r="H872" s="137"/>
    </row>
    <row r="873" spans="1:8" ht="49.15" hidden="1" customHeight="1" x14ac:dyDescent="0.2">
      <c r="A873" s="322" t="s">
        <v>900</v>
      </c>
      <c r="B873" s="136" t="s">
        <v>702</v>
      </c>
      <c r="C873" s="136" t="s">
        <v>678</v>
      </c>
      <c r="D873" s="136" t="s">
        <v>72</v>
      </c>
      <c r="E873" s="136" t="s">
        <v>689</v>
      </c>
      <c r="F873" s="431"/>
      <c r="G873" s="137"/>
      <c r="H873" s="137"/>
    </row>
    <row r="874" spans="1:8" ht="49.5" hidden="1" customHeight="1" x14ac:dyDescent="0.2">
      <c r="A874" s="322" t="s">
        <v>739</v>
      </c>
      <c r="B874" s="136" t="s">
        <v>702</v>
      </c>
      <c r="C874" s="136" t="s">
        <v>678</v>
      </c>
      <c r="D874" s="136" t="s">
        <v>72</v>
      </c>
      <c r="E874" s="136" t="s">
        <v>740</v>
      </c>
      <c r="F874" s="431"/>
      <c r="G874" s="137"/>
      <c r="H874" s="137"/>
    </row>
    <row r="875" spans="1:8" ht="18" hidden="1" customHeight="1" x14ac:dyDescent="0.2">
      <c r="A875" s="322" t="s">
        <v>741</v>
      </c>
      <c r="B875" s="136" t="s">
        <v>702</v>
      </c>
      <c r="C875" s="136" t="s">
        <v>678</v>
      </c>
      <c r="D875" s="136" t="s">
        <v>72</v>
      </c>
      <c r="E875" s="136" t="s">
        <v>742</v>
      </c>
      <c r="F875" s="431"/>
      <c r="G875" s="137"/>
      <c r="H875" s="137"/>
    </row>
    <row r="876" spans="1:8" ht="45" hidden="1" customHeight="1" x14ac:dyDescent="0.2">
      <c r="A876" s="322" t="s">
        <v>901</v>
      </c>
      <c r="B876" s="136" t="s">
        <v>702</v>
      </c>
      <c r="C876" s="136" t="s">
        <v>678</v>
      </c>
      <c r="D876" s="136" t="s">
        <v>72</v>
      </c>
      <c r="E876" s="136" t="s">
        <v>724</v>
      </c>
      <c r="F876" s="431">
        <f t="shared" ref="F876:H878" si="189">F877</f>
        <v>0</v>
      </c>
      <c r="G876" s="137">
        <f t="shared" si="189"/>
        <v>0</v>
      </c>
      <c r="H876" s="137">
        <f t="shared" si="189"/>
        <v>0</v>
      </c>
    </row>
    <row r="877" spans="1:8" ht="18" hidden="1" customHeight="1" x14ac:dyDescent="0.2">
      <c r="A877" s="322" t="s">
        <v>116</v>
      </c>
      <c r="B877" s="136" t="s">
        <v>702</v>
      </c>
      <c r="C877" s="136" t="s">
        <v>678</v>
      </c>
      <c r="D877" s="136" t="s">
        <v>72</v>
      </c>
      <c r="E877" s="136" t="s">
        <v>165</v>
      </c>
      <c r="F877" s="431">
        <f t="shared" si="189"/>
        <v>0</v>
      </c>
      <c r="G877" s="137">
        <f t="shared" si="189"/>
        <v>0</v>
      </c>
      <c r="H877" s="137">
        <f t="shared" si="189"/>
        <v>0</v>
      </c>
    </row>
    <row r="878" spans="1:8" ht="55.15" hidden="1" customHeight="1" x14ac:dyDescent="0.2">
      <c r="A878" s="322" t="s">
        <v>901</v>
      </c>
      <c r="B878" s="136" t="s">
        <v>702</v>
      </c>
      <c r="C878" s="136" t="s">
        <v>678</v>
      </c>
      <c r="D878" s="136" t="s">
        <v>72</v>
      </c>
      <c r="E878" s="136" t="s">
        <v>724</v>
      </c>
      <c r="F878" s="431">
        <f t="shared" si="189"/>
        <v>0</v>
      </c>
      <c r="G878" s="137">
        <f t="shared" si="189"/>
        <v>0</v>
      </c>
      <c r="H878" s="137">
        <f t="shared" si="189"/>
        <v>0</v>
      </c>
    </row>
    <row r="879" spans="1:8" ht="18" hidden="1" customHeight="1" x14ac:dyDescent="0.2">
      <c r="A879" s="322" t="s">
        <v>116</v>
      </c>
      <c r="B879" s="136" t="s">
        <v>702</v>
      </c>
      <c r="C879" s="136" t="s">
        <v>678</v>
      </c>
      <c r="D879" s="136" t="s">
        <v>72</v>
      </c>
      <c r="E879" s="136" t="s">
        <v>165</v>
      </c>
      <c r="F879" s="431">
        <v>0</v>
      </c>
      <c r="G879" s="137">
        <v>0</v>
      </c>
      <c r="H879" s="137">
        <v>0</v>
      </c>
    </row>
    <row r="880" spans="1:8" ht="51" hidden="1" customHeight="1" x14ac:dyDescent="0.2">
      <c r="A880" s="328" t="s">
        <v>404</v>
      </c>
      <c r="B880" s="156" t="s">
        <v>702</v>
      </c>
      <c r="C880" s="156" t="s">
        <v>678</v>
      </c>
      <c r="D880" s="156" t="s">
        <v>403</v>
      </c>
      <c r="E880" s="156" t="s">
        <v>222</v>
      </c>
      <c r="F880" s="140">
        <f>F881+F883</f>
        <v>0</v>
      </c>
      <c r="G880" s="140">
        <f>G881+G883</f>
        <v>0</v>
      </c>
      <c r="H880" s="140">
        <f>H881+H883</f>
        <v>0</v>
      </c>
    </row>
    <row r="881" spans="1:8" ht="36" hidden="1" customHeight="1" x14ac:dyDescent="0.2">
      <c r="A881" s="329" t="s">
        <v>686</v>
      </c>
      <c r="B881" s="142" t="s">
        <v>702</v>
      </c>
      <c r="C881" s="142" t="s">
        <v>678</v>
      </c>
      <c r="D881" s="142" t="s">
        <v>403</v>
      </c>
      <c r="E881" s="142" t="s">
        <v>687</v>
      </c>
      <c r="F881" s="431">
        <f>F882</f>
        <v>0</v>
      </c>
      <c r="G881" s="431">
        <f>G882</f>
        <v>0</v>
      </c>
      <c r="H881" s="431">
        <f>H882</f>
        <v>0</v>
      </c>
    </row>
    <row r="882" spans="1:8" ht="47.45" hidden="1" customHeight="1" x14ac:dyDescent="0.2">
      <c r="A882" s="329" t="s">
        <v>688</v>
      </c>
      <c r="B882" s="142" t="s">
        <v>702</v>
      </c>
      <c r="C882" s="142" t="s">
        <v>678</v>
      </c>
      <c r="D882" s="142" t="s">
        <v>403</v>
      </c>
      <c r="E882" s="142" t="s">
        <v>689</v>
      </c>
      <c r="F882" s="431">
        <v>0</v>
      </c>
      <c r="G882" s="431">
        <v>0</v>
      </c>
      <c r="H882" s="431">
        <v>0</v>
      </c>
    </row>
    <row r="883" spans="1:8" ht="18" hidden="1" customHeight="1" x14ac:dyDescent="0.2">
      <c r="A883" s="329" t="s">
        <v>739</v>
      </c>
      <c r="B883" s="142" t="s">
        <v>702</v>
      </c>
      <c r="C883" s="142" t="s">
        <v>678</v>
      </c>
      <c r="D883" s="142" t="s">
        <v>403</v>
      </c>
      <c r="E883" s="142" t="s">
        <v>740</v>
      </c>
      <c r="F883" s="431">
        <f>F884</f>
        <v>0</v>
      </c>
      <c r="G883" s="431">
        <f>G884</f>
        <v>0</v>
      </c>
      <c r="H883" s="431">
        <f>H884</f>
        <v>0</v>
      </c>
    </row>
    <row r="884" spans="1:8" ht="19.899999999999999" hidden="1" customHeight="1" x14ac:dyDescent="0.2">
      <c r="A884" s="329" t="s">
        <v>741</v>
      </c>
      <c r="B884" s="142" t="s">
        <v>702</v>
      </c>
      <c r="C884" s="142" t="s">
        <v>678</v>
      </c>
      <c r="D884" s="142" t="s">
        <v>403</v>
      </c>
      <c r="E884" s="142" t="s">
        <v>742</v>
      </c>
      <c r="F884" s="431">
        <v>0</v>
      </c>
      <c r="G884" s="431">
        <v>0</v>
      </c>
      <c r="H884" s="431">
        <v>0</v>
      </c>
    </row>
    <row r="885" spans="1:8" ht="19.899999999999999" hidden="1" customHeight="1" x14ac:dyDescent="0.2">
      <c r="A885" s="329"/>
      <c r="B885" s="142"/>
      <c r="C885" s="142"/>
      <c r="D885" s="142"/>
      <c r="E885" s="142"/>
      <c r="F885" s="431"/>
      <c r="G885" s="431"/>
      <c r="H885" s="431"/>
    </row>
    <row r="886" spans="1:8" ht="19.899999999999999" hidden="1" customHeight="1" x14ac:dyDescent="0.2">
      <c r="A886" s="329"/>
      <c r="B886" s="142"/>
      <c r="C886" s="142"/>
      <c r="D886" s="142"/>
      <c r="E886" s="142"/>
      <c r="F886" s="431"/>
      <c r="G886" s="431"/>
      <c r="H886" s="431"/>
    </row>
    <row r="887" spans="1:8" ht="19.899999999999999" hidden="1" customHeight="1" x14ac:dyDescent="0.2">
      <c r="A887" s="329"/>
      <c r="B887" s="142"/>
      <c r="C887" s="142"/>
      <c r="D887" s="142"/>
      <c r="E887" s="142"/>
      <c r="F887" s="431"/>
      <c r="G887" s="431"/>
      <c r="H887" s="431"/>
    </row>
    <row r="888" spans="1:8" ht="19.899999999999999" hidden="1" customHeight="1" x14ac:dyDescent="0.2">
      <c r="A888" s="329"/>
      <c r="B888" s="142"/>
      <c r="C888" s="142"/>
      <c r="D888" s="142"/>
      <c r="E888" s="142"/>
      <c r="F888" s="431"/>
      <c r="G888" s="431"/>
      <c r="H888" s="431"/>
    </row>
    <row r="889" spans="1:8" ht="48.6" hidden="1" customHeight="1" x14ac:dyDescent="0.2">
      <c r="A889" s="324" t="s">
        <v>334</v>
      </c>
      <c r="B889" s="154" t="s">
        <v>702</v>
      </c>
      <c r="C889" s="154" t="s">
        <v>678</v>
      </c>
      <c r="D889" s="154" t="s">
        <v>676</v>
      </c>
      <c r="E889" s="154" t="s">
        <v>222</v>
      </c>
      <c r="F889" s="432">
        <f>F890</f>
        <v>0</v>
      </c>
      <c r="G889" s="155">
        <f t="shared" ref="F889:H891" si="190">G890</f>
        <v>0</v>
      </c>
      <c r="H889" s="155">
        <f t="shared" si="190"/>
        <v>0</v>
      </c>
    </row>
    <row r="890" spans="1:8" ht="100.9" hidden="1" customHeight="1" x14ac:dyDescent="0.2">
      <c r="A890" s="322" t="s">
        <v>903</v>
      </c>
      <c r="B890" s="136" t="s">
        <v>702</v>
      </c>
      <c r="C890" s="136" t="s">
        <v>678</v>
      </c>
      <c r="D890" s="136" t="s">
        <v>581</v>
      </c>
      <c r="E890" s="136" t="s">
        <v>222</v>
      </c>
      <c r="F890" s="137">
        <f t="shared" si="190"/>
        <v>0</v>
      </c>
      <c r="G890" s="137">
        <f t="shared" si="190"/>
        <v>0</v>
      </c>
      <c r="H890" s="137">
        <f t="shared" si="190"/>
        <v>0</v>
      </c>
    </row>
    <row r="891" spans="1:8" ht="47.45" hidden="1" customHeight="1" x14ac:dyDescent="0.2">
      <c r="A891" s="322" t="s">
        <v>904</v>
      </c>
      <c r="B891" s="136" t="s">
        <v>702</v>
      </c>
      <c r="C891" s="136" t="s">
        <v>678</v>
      </c>
      <c r="D891" s="136" t="s">
        <v>581</v>
      </c>
      <c r="E891" s="136" t="s">
        <v>740</v>
      </c>
      <c r="F891" s="137">
        <f t="shared" si="190"/>
        <v>0</v>
      </c>
      <c r="G891" s="137">
        <f t="shared" si="190"/>
        <v>0</v>
      </c>
      <c r="H891" s="137">
        <f t="shared" si="190"/>
        <v>0</v>
      </c>
    </row>
    <row r="892" spans="1:8" ht="17.45" hidden="1" customHeight="1" x14ac:dyDescent="0.2">
      <c r="A892" s="322" t="s">
        <v>741</v>
      </c>
      <c r="B892" s="136" t="s">
        <v>702</v>
      </c>
      <c r="C892" s="136" t="s">
        <v>678</v>
      </c>
      <c r="D892" s="136" t="s">
        <v>581</v>
      </c>
      <c r="E892" s="136" t="s">
        <v>742</v>
      </c>
      <c r="F892" s="137"/>
      <c r="G892" s="137">
        <v>0</v>
      </c>
      <c r="H892" s="137">
        <v>0</v>
      </c>
    </row>
    <row r="893" spans="1:8" ht="49.15" hidden="1" customHeight="1" x14ac:dyDescent="0.2">
      <c r="A893" s="324" t="s">
        <v>905</v>
      </c>
      <c r="B893" s="154" t="s">
        <v>702</v>
      </c>
      <c r="C893" s="154" t="s">
        <v>678</v>
      </c>
      <c r="D893" s="154" t="s">
        <v>676</v>
      </c>
      <c r="E893" s="154" t="s">
        <v>222</v>
      </c>
      <c r="F893" s="155">
        <f>F894+F897</f>
        <v>0</v>
      </c>
      <c r="G893" s="155">
        <f>G894+G897</f>
        <v>0</v>
      </c>
      <c r="H893" s="155">
        <f>H894+H897</f>
        <v>0</v>
      </c>
    </row>
    <row r="894" spans="1:8" ht="97.9" hidden="1" customHeight="1" x14ac:dyDescent="0.2">
      <c r="A894" s="323" t="s">
        <v>906</v>
      </c>
      <c r="B894" s="10" t="s">
        <v>702</v>
      </c>
      <c r="C894" s="10" t="s">
        <v>678</v>
      </c>
      <c r="D894" s="10" t="s">
        <v>481</v>
      </c>
      <c r="E894" s="10" t="s">
        <v>222</v>
      </c>
      <c r="F894" s="138">
        <f t="shared" ref="F894:H895" si="191">F895</f>
        <v>0</v>
      </c>
      <c r="G894" s="138">
        <f t="shared" si="191"/>
        <v>0</v>
      </c>
      <c r="H894" s="138">
        <f t="shared" si="191"/>
        <v>0</v>
      </c>
    </row>
    <row r="895" spans="1:8" ht="31.9" hidden="1" customHeight="1" x14ac:dyDescent="0.2">
      <c r="A895" s="322" t="s">
        <v>686</v>
      </c>
      <c r="B895" s="136" t="s">
        <v>702</v>
      </c>
      <c r="C895" s="136" t="s">
        <v>678</v>
      </c>
      <c r="D895" s="136" t="s">
        <v>481</v>
      </c>
      <c r="E895" s="136" t="s">
        <v>687</v>
      </c>
      <c r="F895" s="137">
        <f t="shared" si="191"/>
        <v>0</v>
      </c>
      <c r="G895" s="137">
        <f t="shared" si="191"/>
        <v>0</v>
      </c>
      <c r="H895" s="137">
        <f t="shared" si="191"/>
        <v>0</v>
      </c>
    </row>
    <row r="896" spans="1:8" ht="49.15" hidden="1" customHeight="1" x14ac:dyDescent="0.2">
      <c r="A896" s="322" t="s">
        <v>688</v>
      </c>
      <c r="B896" s="136" t="s">
        <v>702</v>
      </c>
      <c r="C896" s="136" t="s">
        <v>678</v>
      </c>
      <c r="D896" s="136" t="s">
        <v>481</v>
      </c>
      <c r="E896" s="136" t="s">
        <v>689</v>
      </c>
      <c r="F896" s="137"/>
      <c r="G896" s="137"/>
      <c r="H896" s="137"/>
    </row>
    <row r="897" spans="1:8" ht="65.45" hidden="1" customHeight="1" x14ac:dyDescent="0.2">
      <c r="A897" s="323" t="s">
        <v>518</v>
      </c>
      <c r="B897" s="10" t="s">
        <v>702</v>
      </c>
      <c r="C897" s="10" t="s">
        <v>678</v>
      </c>
      <c r="D897" s="10" t="s">
        <v>515</v>
      </c>
      <c r="E897" s="10" t="s">
        <v>222</v>
      </c>
      <c r="F897" s="138">
        <f t="shared" ref="F897:H898" si="192">F898</f>
        <v>0</v>
      </c>
      <c r="G897" s="138">
        <f t="shared" si="192"/>
        <v>0</v>
      </c>
      <c r="H897" s="138">
        <f t="shared" si="192"/>
        <v>0</v>
      </c>
    </row>
    <row r="898" spans="1:8" ht="35.450000000000003" hidden="1" customHeight="1" x14ac:dyDescent="0.2">
      <c r="A898" s="322" t="s">
        <v>686</v>
      </c>
      <c r="B898" s="136" t="s">
        <v>702</v>
      </c>
      <c r="C898" s="136" t="s">
        <v>678</v>
      </c>
      <c r="D898" s="136" t="s">
        <v>515</v>
      </c>
      <c r="E898" s="136" t="s">
        <v>687</v>
      </c>
      <c r="F898" s="137">
        <f t="shared" si="192"/>
        <v>0</v>
      </c>
      <c r="G898" s="137">
        <f t="shared" si="192"/>
        <v>0</v>
      </c>
      <c r="H898" s="137">
        <f t="shared" si="192"/>
        <v>0</v>
      </c>
    </row>
    <row r="899" spans="1:8" ht="49.15" hidden="1" customHeight="1" x14ac:dyDescent="0.2">
      <c r="A899" s="322" t="s">
        <v>688</v>
      </c>
      <c r="B899" s="136" t="s">
        <v>702</v>
      </c>
      <c r="C899" s="136" t="s">
        <v>678</v>
      </c>
      <c r="D899" s="136" t="s">
        <v>515</v>
      </c>
      <c r="E899" s="136" t="s">
        <v>689</v>
      </c>
      <c r="F899" s="137"/>
      <c r="G899" s="137"/>
      <c r="H899" s="137"/>
    </row>
    <row r="900" spans="1:8" ht="64.900000000000006" customHeight="1" x14ac:dyDescent="0.2">
      <c r="A900" s="324" t="s">
        <v>510</v>
      </c>
      <c r="B900" s="154" t="s">
        <v>702</v>
      </c>
      <c r="C900" s="154" t="s">
        <v>678</v>
      </c>
      <c r="D900" s="154" t="s">
        <v>676</v>
      </c>
      <c r="E900" s="154" t="s">
        <v>222</v>
      </c>
      <c r="F900" s="155">
        <f>F901+F904</f>
        <v>500</v>
      </c>
      <c r="G900" s="155">
        <f>G901+G904</f>
        <v>0</v>
      </c>
      <c r="H900" s="155">
        <f>H901+H904</f>
        <v>0</v>
      </c>
    </row>
    <row r="901" spans="1:8" ht="97.5" customHeight="1" x14ac:dyDescent="0.2">
      <c r="A901" s="323" t="s">
        <v>495</v>
      </c>
      <c r="B901" s="10" t="s">
        <v>702</v>
      </c>
      <c r="C901" s="10" t="s">
        <v>678</v>
      </c>
      <c r="D901" s="10" t="s">
        <v>482</v>
      </c>
      <c r="E901" s="10" t="s">
        <v>222</v>
      </c>
      <c r="F901" s="138">
        <f t="shared" ref="F901:H902" si="193">F902</f>
        <v>495</v>
      </c>
      <c r="G901" s="138">
        <f t="shared" si="193"/>
        <v>0</v>
      </c>
      <c r="H901" s="138">
        <f t="shared" si="193"/>
        <v>0</v>
      </c>
    </row>
    <row r="902" spans="1:8" ht="39" customHeight="1" x14ac:dyDescent="0.2">
      <c r="A902" s="322" t="s">
        <v>686</v>
      </c>
      <c r="B902" s="136" t="s">
        <v>702</v>
      </c>
      <c r="C902" s="136" t="s">
        <v>678</v>
      </c>
      <c r="D902" s="136" t="s">
        <v>482</v>
      </c>
      <c r="E902" s="136" t="s">
        <v>687</v>
      </c>
      <c r="F902" s="137">
        <f t="shared" si="193"/>
        <v>495</v>
      </c>
      <c r="G902" s="137">
        <f t="shared" si="193"/>
        <v>0</v>
      </c>
      <c r="H902" s="137">
        <f t="shared" si="193"/>
        <v>0</v>
      </c>
    </row>
    <row r="903" spans="1:8" ht="54.75" customHeight="1" x14ac:dyDescent="0.2">
      <c r="A903" s="322" t="s">
        <v>688</v>
      </c>
      <c r="B903" s="136" t="s">
        <v>702</v>
      </c>
      <c r="C903" s="136" t="s">
        <v>678</v>
      </c>
      <c r="D903" s="136" t="s">
        <v>482</v>
      </c>
      <c r="E903" s="136" t="s">
        <v>689</v>
      </c>
      <c r="F903" s="137">
        <f>'5'!D138</f>
        <v>495</v>
      </c>
      <c r="G903" s="137">
        <f>'5'!E138</f>
        <v>0</v>
      </c>
      <c r="H903" s="137">
        <f>'5'!F138</f>
        <v>0</v>
      </c>
    </row>
    <row r="904" spans="1:8" ht="132" customHeight="1" x14ac:dyDescent="0.2">
      <c r="A904" s="323" t="s">
        <v>907</v>
      </c>
      <c r="B904" s="10" t="s">
        <v>702</v>
      </c>
      <c r="C904" s="10" t="s">
        <v>678</v>
      </c>
      <c r="D904" s="10" t="s">
        <v>908</v>
      </c>
      <c r="E904" s="10" t="s">
        <v>222</v>
      </c>
      <c r="F904" s="138">
        <f t="shared" ref="F904:H905" si="194">F905</f>
        <v>5</v>
      </c>
      <c r="G904" s="138">
        <f t="shared" si="194"/>
        <v>0</v>
      </c>
      <c r="H904" s="138">
        <f t="shared" si="194"/>
        <v>0</v>
      </c>
    </row>
    <row r="905" spans="1:8" ht="40.15" customHeight="1" x14ac:dyDescent="0.2">
      <c r="A905" s="322" t="s">
        <v>686</v>
      </c>
      <c r="B905" s="136" t="s">
        <v>702</v>
      </c>
      <c r="C905" s="136" t="s">
        <v>678</v>
      </c>
      <c r="D905" s="136" t="s">
        <v>908</v>
      </c>
      <c r="E905" s="136" t="s">
        <v>687</v>
      </c>
      <c r="F905" s="137">
        <f t="shared" si="194"/>
        <v>5</v>
      </c>
      <c r="G905" s="137">
        <f t="shared" si="194"/>
        <v>0</v>
      </c>
      <c r="H905" s="137">
        <f t="shared" si="194"/>
        <v>0</v>
      </c>
    </row>
    <row r="906" spans="1:8" ht="51" customHeight="1" x14ac:dyDescent="0.2">
      <c r="A906" s="322" t="s">
        <v>688</v>
      </c>
      <c r="B906" s="136" t="s">
        <v>702</v>
      </c>
      <c r="C906" s="136" t="s">
        <v>678</v>
      </c>
      <c r="D906" s="136" t="s">
        <v>908</v>
      </c>
      <c r="E906" s="136" t="s">
        <v>689</v>
      </c>
      <c r="F906" s="431">
        <f>'5'!D139</f>
        <v>5</v>
      </c>
      <c r="G906" s="431">
        <f>'5'!E139</f>
        <v>0</v>
      </c>
      <c r="H906" s="431">
        <f>'5'!F139</f>
        <v>0</v>
      </c>
    </row>
    <row r="907" spans="1:8" ht="33.6" hidden="1" customHeight="1" x14ac:dyDescent="0.2">
      <c r="A907" s="324" t="s">
        <v>516</v>
      </c>
      <c r="B907" s="154" t="s">
        <v>702</v>
      </c>
      <c r="C907" s="154" t="s">
        <v>678</v>
      </c>
      <c r="D907" s="154" t="s">
        <v>676</v>
      </c>
      <c r="E907" s="154" t="s">
        <v>222</v>
      </c>
      <c r="F907" s="155">
        <f>F911</f>
        <v>0</v>
      </c>
      <c r="G907" s="155">
        <f>G911</f>
        <v>0</v>
      </c>
      <c r="H907" s="155">
        <f>H911</f>
        <v>0</v>
      </c>
    </row>
    <row r="908" spans="1:8" ht="48.6" hidden="1" customHeight="1" x14ac:dyDescent="0.2">
      <c r="A908" s="323" t="s">
        <v>909</v>
      </c>
      <c r="B908" s="136" t="s">
        <v>702</v>
      </c>
      <c r="C908" s="136" t="s">
        <v>678</v>
      </c>
      <c r="D908" s="136" t="s">
        <v>910</v>
      </c>
      <c r="E908" s="136" t="s">
        <v>222</v>
      </c>
      <c r="F908" s="137"/>
      <c r="G908" s="137"/>
      <c r="H908" s="137"/>
    </row>
    <row r="909" spans="1:8" ht="33.6" hidden="1" customHeight="1" x14ac:dyDescent="0.2">
      <c r="A909" s="322" t="s">
        <v>686</v>
      </c>
      <c r="B909" s="136" t="s">
        <v>702</v>
      </c>
      <c r="C909" s="136" t="s">
        <v>678</v>
      </c>
      <c r="D909" s="136" t="s">
        <v>910</v>
      </c>
      <c r="E909" s="136" t="s">
        <v>687</v>
      </c>
      <c r="F909" s="137"/>
      <c r="G909" s="137"/>
      <c r="H909" s="137"/>
    </row>
    <row r="910" spans="1:8" ht="33.6" hidden="1" customHeight="1" x14ac:dyDescent="0.2">
      <c r="A910" s="322" t="s">
        <v>688</v>
      </c>
      <c r="B910" s="136" t="s">
        <v>702</v>
      </c>
      <c r="C910" s="136" t="s">
        <v>678</v>
      </c>
      <c r="D910" s="136" t="s">
        <v>910</v>
      </c>
      <c r="E910" s="136" t="s">
        <v>689</v>
      </c>
      <c r="F910" s="137"/>
      <c r="G910" s="137"/>
      <c r="H910" s="137"/>
    </row>
    <row r="911" spans="1:8" ht="78" hidden="1" customHeight="1" x14ac:dyDescent="0.2">
      <c r="A911" s="323" t="s">
        <v>520</v>
      </c>
      <c r="B911" s="10" t="s">
        <v>702</v>
      </c>
      <c r="C911" s="10" t="s">
        <v>678</v>
      </c>
      <c r="D911" s="10" t="s">
        <v>582</v>
      </c>
      <c r="E911" s="10" t="s">
        <v>222</v>
      </c>
      <c r="F911" s="138">
        <f t="shared" ref="F911:H912" si="195">F912</f>
        <v>0</v>
      </c>
      <c r="G911" s="138">
        <f t="shared" si="195"/>
        <v>0</v>
      </c>
      <c r="H911" s="138">
        <f t="shared" si="195"/>
        <v>0</v>
      </c>
    </row>
    <row r="912" spans="1:8" ht="34.9" hidden="1" customHeight="1" x14ac:dyDescent="0.2">
      <c r="A912" s="322" t="s">
        <v>686</v>
      </c>
      <c r="B912" s="136" t="s">
        <v>702</v>
      </c>
      <c r="C912" s="136" t="s">
        <v>678</v>
      </c>
      <c r="D912" s="136" t="s">
        <v>582</v>
      </c>
      <c r="E912" s="136" t="s">
        <v>687</v>
      </c>
      <c r="F912" s="137">
        <f t="shared" si="195"/>
        <v>0</v>
      </c>
      <c r="G912" s="137">
        <f t="shared" si="195"/>
        <v>0</v>
      </c>
      <c r="H912" s="137">
        <f t="shared" si="195"/>
        <v>0</v>
      </c>
    </row>
    <row r="913" spans="1:8" ht="48" hidden="1" customHeight="1" x14ac:dyDescent="0.2">
      <c r="A913" s="322" t="s">
        <v>688</v>
      </c>
      <c r="B913" s="136" t="s">
        <v>702</v>
      </c>
      <c r="C913" s="136" t="s">
        <v>678</v>
      </c>
      <c r="D913" s="136" t="s">
        <v>582</v>
      </c>
      <c r="E913" s="136" t="s">
        <v>689</v>
      </c>
      <c r="F913" s="431">
        <v>0</v>
      </c>
      <c r="G913" s="431">
        <v>0</v>
      </c>
      <c r="H913" s="431">
        <v>0</v>
      </c>
    </row>
    <row r="914" spans="1:8" ht="48.6" hidden="1" customHeight="1" x14ac:dyDescent="0.2">
      <c r="A914" s="324" t="s">
        <v>388</v>
      </c>
      <c r="B914" s="154" t="s">
        <v>702</v>
      </c>
      <c r="C914" s="154" t="s">
        <v>678</v>
      </c>
      <c r="D914" s="154" t="s">
        <v>71</v>
      </c>
      <c r="E914" s="154" t="s">
        <v>222</v>
      </c>
      <c r="F914" s="155">
        <f>F915+F918</f>
        <v>0</v>
      </c>
      <c r="G914" s="155">
        <f>G915+G918</f>
        <v>0</v>
      </c>
      <c r="H914" s="155">
        <f>H915+H918</f>
        <v>0</v>
      </c>
    </row>
    <row r="915" spans="1:8" ht="85.9" hidden="1" customHeight="1" x14ac:dyDescent="0.2">
      <c r="A915" s="323" t="s">
        <v>911</v>
      </c>
      <c r="B915" s="136" t="s">
        <v>702</v>
      </c>
      <c r="C915" s="136" t="s">
        <v>678</v>
      </c>
      <c r="D915" s="136" t="s">
        <v>390</v>
      </c>
      <c r="E915" s="136" t="s">
        <v>222</v>
      </c>
      <c r="F915" s="137">
        <f t="shared" ref="F915:H916" si="196">F916</f>
        <v>0</v>
      </c>
      <c r="G915" s="137">
        <f t="shared" si="196"/>
        <v>0</v>
      </c>
      <c r="H915" s="137">
        <f t="shared" si="196"/>
        <v>0</v>
      </c>
    </row>
    <row r="916" spans="1:8" ht="45" hidden="1" customHeight="1" x14ac:dyDescent="0.2">
      <c r="A916" s="322" t="s">
        <v>901</v>
      </c>
      <c r="B916" s="136" t="s">
        <v>702</v>
      </c>
      <c r="C916" s="136" t="s">
        <v>678</v>
      </c>
      <c r="D916" s="136" t="s">
        <v>390</v>
      </c>
      <c r="E916" s="136" t="s">
        <v>724</v>
      </c>
      <c r="F916" s="137">
        <f t="shared" si="196"/>
        <v>0</v>
      </c>
      <c r="G916" s="137">
        <f t="shared" si="196"/>
        <v>0</v>
      </c>
      <c r="H916" s="137">
        <f t="shared" si="196"/>
        <v>0</v>
      </c>
    </row>
    <row r="917" spans="1:8" ht="19.149999999999999" hidden="1" customHeight="1" x14ac:dyDescent="0.2">
      <c r="A917" s="322" t="s">
        <v>116</v>
      </c>
      <c r="B917" s="136" t="s">
        <v>702</v>
      </c>
      <c r="C917" s="136" t="s">
        <v>678</v>
      </c>
      <c r="D917" s="136" t="s">
        <v>390</v>
      </c>
      <c r="E917" s="136" t="s">
        <v>165</v>
      </c>
      <c r="F917" s="137"/>
      <c r="G917" s="137"/>
      <c r="H917" s="137"/>
    </row>
    <row r="918" spans="1:8" ht="94.15" hidden="1" customHeight="1" x14ac:dyDescent="0.2">
      <c r="A918" s="323" t="s">
        <v>912</v>
      </c>
      <c r="B918" s="136" t="s">
        <v>702</v>
      </c>
      <c r="C918" s="136" t="s">
        <v>678</v>
      </c>
      <c r="D918" s="136" t="s">
        <v>391</v>
      </c>
      <c r="E918" s="136" t="s">
        <v>222</v>
      </c>
      <c r="F918" s="137">
        <f t="shared" ref="F918:H919" si="197">F919</f>
        <v>0</v>
      </c>
      <c r="G918" s="137">
        <f t="shared" si="197"/>
        <v>0</v>
      </c>
      <c r="H918" s="137">
        <f t="shared" si="197"/>
        <v>0</v>
      </c>
    </row>
    <row r="919" spans="1:8" ht="49.15" hidden="1" customHeight="1" x14ac:dyDescent="0.2">
      <c r="A919" s="322" t="s">
        <v>901</v>
      </c>
      <c r="B919" s="136" t="s">
        <v>702</v>
      </c>
      <c r="C919" s="136" t="s">
        <v>678</v>
      </c>
      <c r="D919" s="136" t="s">
        <v>391</v>
      </c>
      <c r="E919" s="136" t="s">
        <v>724</v>
      </c>
      <c r="F919" s="137">
        <f t="shared" si="197"/>
        <v>0</v>
      </c>
      <c r="G919" s="137">
        <f t="shared" si="197"/>
        <v>0</v>
      </c>
      <c r="H919" s="137">
        <f t="shared" si="197"/>
        <v>0</v>
      </c>
    </row>
    <row r="920" spans="1:8" ht="19.149999999999999" hidden="1" customHeight="1" x14ac:dyDescent="0.2">
      <c r="A920" s="322" t="s">
        <v>116</v>
      </c>
      <c r="B920" s="136" t="s">
        <v>702</v>
      </c>
      <c r="C920" s="136" t="s">
        <v>678</v>
      </c>
      <c r="D920" s="136" t="s">
        <v>391</v>
      </c>
      <c r="E920" s="136" t="s">
        <v>165</v>
      </c>
      <c r="F920" s="137"/>
      <c r="G920" s="137"/>
      <c r="H920" s="137"/>
    </row>
    <row r="921" spans="1:8" ht="64.900000000000006" hidden="1" customHeight="1" x14ac:dyDescent="0.2">
      <c r="A921" s="324" t="s">
        <v>913</v>
      </c>
      <c r="B921" s="154" t="s">
        <v>702</v>
      </c>
      <c r="C921" s="154" t="s">
        <v>678</v>
      </c>
      <c r="D921" s="154" t="s">
        <v>71</v>
      </c>
      <c r="E921" s="154" t="s">
        <v>222</v>
      </c>
      <c r="F921" s="155">
        <f>F922+F925</f>
        <v>0</v>
      </c>
      <c r="G921" s="155">
        <f>G922+G925</f>
        <v>0</v>
      </c>
      <c r="H921" s="155">
        <f>H922+H925</f>
        <v>0</v>
      </c>
    </row>
    <row r="922" spans="1:8" ht="97.15" hidden="1" customHeight="1" x14ac:dyDescent="0.2">
      <c r="A922" s="323" t="s">
        <v>914</v>
      </c>
      <c r="B922" s="10" t="s">
        <v>702</v>
      </c>
      <c r="C922" s="10" t="s">
        <v>678</v>
      </c>
      <c r="D922" s="10" t="s">
        <v>915</v>
      </c>
      <c r="E922" s="10" t="s">
        <v>222</v>
      </c>
      <c r="F922" s="138">
        <f t="shared" ref="F922:H923" si="198">F923</f>
        <v>0</v>
      </c>
      <c r="G922" s="138">
        <f t="shared" si="198"/>
        <v>0</v>
      </c>
      <c r="H922" s="138">
        <f t="shared" si="198"/>
        <v>0</v>
      </c>
    </row>
    <row r="923" spans="1:8" ht="36.6" hidden="1" customHeight="1" x14ac:dyDescent="0.2">
      <c r="A923" s="322" t="s">
        <v>686</v>
      </c>
      <c r="B923" s="136" t="s">
        <v>702</v>
      </c>
      <c r="C923" s="136" t="s">
        <v>678</v>
      </c>
      <c r="D923" s="136" t="s">
        <v>915</v>
      </c>
      <c r="E923" s="136" t="s">
        <v>687</v>
      </c>
      <c r="F923" s="137">
        <f t="shared" si="198"/>
        <v>0</v>
      </c>
      <c r="G923" s="137">
        <f t="shared" si="198"/>
        <v>0</v>
      </c>
      <c r="H923" s="137">
        <f t="shared" si="198"/>
        <v>0</v>
      </c>
    </row>
    <row r="924" spans="1:8" ht="48.6" hidden="1" customHeight="1" x14ac:dyDescent="0.2">
      <c r="A924" s="322" t="s">
        <v>688</v>
      </c>
      <c r="B924" s="136" t="s">
        <v>702</v>
      </c>
      <c r="C924" s="136" t="s">
        <v>678</v>
      </c>
      <c r="D924" s="136" t="s">
        <v>915</v>
      </c>
      <c r="E924" s="136" t="s">
        <v>689</v>
      </c>
      <c r="F924" s="137"/>
      <c r="G924" s="137"/>
      <c r="H924" s="137"/>
    </row>
    <row r="925" spans="1:8" ht="115.15" hidden="1" customHeight="1" x14ac:dyDescent="0.2">
      <c r="A925" s="323" t="s">
        <v>916</v>
      </c>
      <c r="B925" s="10" t="s">
        <v>702</v>
      </c>
      <c r="C925" s="10" t="s">
        <v>678</v>
      </c>
      <c r="D925" s="10" t="s">
        <v>917</v>
      </c>
      <c r="E925" s="10" t="s">
        <v>222</v>
      </c>
      <c r="F925" s="138">
        <f t="shared" ref="F925:H926" si="199">F926</f>
        <v>0</v>
      </c>
      <c r="G925" s="138">
        <f t="shared" si="199"/>
        <v>0</v>
      </c>
      <c r="H925" s="138">
        <f t="shared" si="199"/>
        <v>0</v>
      </c>
    </row>
    <row r="926" spans="1:8" ht="36" hidden="1" customHeight="1" x14ac:dyDescent="0.2">
      <c r="A926" s="322" t="s">
        <v>686</v>
      </c>
      <c r="B926" s="136" t="s">
        <v>702</v>
      </c>
      <c r="C926" s="136" t="s">
        <v>678</v>
      </c>
      <c r="D926" s="136" t="s">
        <v>917</v>
      </c>
      <c r="E926" s="136" t="s">
        <v>687</v>
      </c>
      <c r="F926" s="137">
        <f t="shared" si="199"/>
        <v>0</v>
      </c>
      <c r="G926" s="137">
        <f t="shared" si="199"/>
        <v>0</v>
      </c>
      <c r="H926" s="137">
        <f t="shared" si="199"/>
        <v>0</v>
      </c>
    </row>
    <row r="927" spans="1:8" ht="47.65" hidden="1" customHeight="1" x14ac:dyDescent="0.2">
      <c r="A927" s="322" t="s">
        <v>688</v>
      </c>
      <c r="B927" s="136" t="s">
        <v>702</v>
      </c>
      <c r="C927" s="136" t="s">
        <v>678</v>
      </c>
      <c r="D927" s="136" t="s">
        <v>917</v>
      </c>
      <c r="E927" s="136" t="s">
        <v>689</v>
      </c>
      <c r="F927" s="137"/>
      <c r="G927" s="137"/>
      <c r="H927" s="137"/>
    </row>
    <row r="928" spans="1:8" s="152" customFormat="1" ht="49.5" customHeight="1" x14ac:dyDescent="0.25">
      <c r="A928" s="332" t="s">
        <v>918</v>
      </c>
      <c r="B928" s="127" t="s">
        <v>713</v>
      </c>
      <c r="C928" s="127" t="s">
        <v>109</v>
      </c>
      <c r="D928" s="127" t="s">
        <v>676</v>
      </c>
      <c r="E928" s="127" t="s">
        <v>222</v>
      </c>
      <c r="F928" s="128">
        <f t="shared" ref="F928:H938" si="200">F929</f>
        <v>10</v>
      </c>
      <c r="G928" s="128">
        <f t="shared" si="200"/>
        <v>110</v>
      </c>
      <c r="H928" s="128">
        <f t="shared" si="200"/>
        <v>110</v>
      </c>
    </row>
    <row r="929" spans="1:8" ht="33.75" customHeight="1" x14ac:dyDescent="0.2">
      <c r="A929" s="322" t="s">
        <v>919</v>
      </c>
      <c r="B929" s="136" t="s">
        <v>713</v>
      </c>
      <c r="C929" s="136" t="s">
        <v>108</v>
      </c>
      <c r="D929" s="136" t="s">
        <v>676</v>
      </c>
      <c r="E929" s="136" t="s">
        <v>222</v>
      </c>
      <c r="F929" s="137">
        <f>F930+F935</f>
        <v>10</v>
      </c>
      <c r="G929" s="137">
        <f>G930+G935</f>
        <v>110</v>
      </c>
      <c r="H929" s="137">
        <f>H930+H935</f>
        <v>110</v>
      </c>
    </row>
    <row r="930" spans="1:8" ht="88.5" customHeight="1" x14ac:dyDescent="0.2">
      <c r="A930" s="323" t="s">
        <v>486</v>
      </c>
      <c r="B930" s="10" t="s">
        <v>713</v>
      </c>
      <c r="C930" s="10" t="s">
        <v>108</v>
      </c>
      <c r="D930" s="10" t="s">
        <v>286</v>
      </c>
      <c r="E930" s="10" t="s">
        <v>222</v>
      </c>
      <c r="F930" s="138">
        <f>F931</f>
        <v>10</v>
      </c>
      <c r="G930" s="138">
        <f t="shared" si="200"/>
        <v>0</v>
      </c>
      <c r="H930" s="138">
        <f t="shared" si="200"/>
        <v>0</v>
      </c>
    </row>
    <row r="931" spans="1:8" ht="33" customHeight="1" x14ac:dyDescent="0.2">
      <c r="A931" s="322" t="s">
        <v>920</v>
      </c>
      <c r="B931" s="136" t="s">
        <v>713</v>
      </c>
      <c r="C931" s="136" t="s">
        <v>108</v>
      </c>
      <c r="D931" s="136" t="s">
        <v>282</v>
      </c>
      <c r="E931" s="136" t="s">
        <v>222</v>
      </c>
      <c r="F931" s="137">
        <f t="shared" si="200"/>
        <v>10</v>
      </c>
      <c r="G931" s="137">
        <f t="shared" si="200"/>
        <v>0</v>
      </c>
      <c r="H931" s="137">
        <f t="shared" si="200"/>
        <v>0</v>
      </c>
    </row>
    <row r="932" spans="1:8" ht="33.75" customHeight="1" x14ac:dyDescent="0.2">
      <c r="A932" s="322" t="s">
        <v>921</v>
      </c>
      <c r="B932" s="136" t="s">
        <v>713</v>
      </c>
      <c r="C932" s="136" t="s">
        <v>108</v>
      </c>
      <c r="D932" s="136" t="s">
        <v>282</v>
      </c>
      <c r="E932" s="136" t="s">
        <v>222</v>
      </c>
      <c r="F932" s="137">
        <f t="shared" si="200"/>
        <v>10</v>
      </c>
      <c r="G932" s="137">
        <f t="shared" si="200"/>
        <v>0</v>
      </c>
      <c r="H932" s="137">
        <f t="shared" si="200"/>
        <v>0</v>
      </c>
    </row>
    <row r="933" spans="1:8" ht="33" customHeight="1" x14ac:dyDescent="0.2">
      <c r="A933" s="322" t="s">
        <v>123</v>
      </c>
      <c r="B933" s="136" t="s">
        <v>713</v>
      </c>
      <c r="C933" s="136" t="s">
        <v>108</v>
      </c>
      <c r="D933" s="136" t="s">
        <v>282</v>
      </c>
      <c r="E933" s="136" t="s">
        <v>922</v>
      </c>
      <c r="F933" s="137">
        <f t="shared" si="200"/>
        <v>10</v>
      </c>
      <c r="G933" s="137">
        <f t="shared" si="200"/>
        <v>0</v>
      </c>
      <c r="H933" s="137">
        <f t="shared" si="200"/>
        <v>0</v>
      </c>
    </row>
    <row r="934" spans="1:8" ht="20.25" customHeight="1" x14ac:dyDescent="0.2">
      <c r="A934" s="322" t="s">
        <v>130</v>
      </c>
      <c r="B934" s="136" t="s">
        <v>713</v>
      </c>
      <c r="C934" s="136" t="s">
        <v>108</v>
      </c>
      <c r="D934" s="136" t="s">
        <v>282</v>
      </c>
      <c r="E934" s="136" t="s">
        <v>923</v>
      </c>
      <c r="F934" s="431">
        <f>110-100</f>
        <v>10</v>
      </c>
      <c r="G934" s="137">
        <v>0</v>
      </c>
      <c r="H934" s="137">
        <v>0</v>
      </c>
    </row>
    <row r="935" spans="1:8" ht="39" customHeight="1" x14ac:dyDescent="0.2">
      <c r="A935" s="330" t="s">
        <v>804</v>
      </c>
      <c r="B935" s="144" t="s">
        <v>713</v>
      </c>
      <c r="C935" s="144" t="s">
        <v>108</v>
      </c>
      <c r="D935" s="144" t="s">
        <v>6</v>
      </c>
      <c r="E935" s="144" t="s">
        <v>222</v>
      </c>
      <c r="F935" s="145">
        <f t="shared" si="200"/>
        <v>0</v>
      </c>
      <c r="G935" s="145">
        <f t="shared" si="200"/>
        <v>110</v>
      </c>
      <c r="H935" s="145">
        <f t="shared" si="200"/>
        <v>110</v>
      </c>
    </row>
    <row r="936" spans="1:8" ht="34.9" customHeight="1" x14ac:dyDescent="0.2">
      <c r="A936" s="322" t="s">
        <v>920</v>
      </c>
      <c r="B936" s="136" t="s">
        <v>713</v>
      </c>
      <c r="C936" s="136" t="s">
        <v>108</v>
      </c>
      <c r="D936" s="136" t="s">
        <v>565</v>
      </c>
      <c r="E936" s="136" t="s">
        <v>222</v>
      </c>
      <c r="F936" s="137">
        <f t="shared" si="200"/>
        <v>0</v>
      </c>
      <c r="G936" s="137">
        <f t="shared" si="200"/>
        <v>110</v>
      </c>
      <c r="H936" s="137">
        <f t="shared" si="200"/>
        <v>110</v>
      </c>
    </row>
    <row r="937" spans="1:8" ht="30" customHeight="1" x14ac:dyDescent="0.2">
      <c r="A937" s="322" t="s">
        <v>921</v>
      </c>
      <c r="B937" s="136" t="s">
        <v>713</v>
      </c>
      <c r="C937" s="136" t="s">
        <v>108</v>
      </c>
      <c r="D937" s="136" t="s">
        <v>565</v>
      </c>
      <c r="E937" s="136" t="s">
        <v>222</v>
      </c>
      <c r="F937" s="137">
        <f t="shared" si="200"/>
        <v>0</v>
      </c>
      <c r="G937" s="137">
        <f t="shared" si="200"/>
        <v>110</v>
      </c>
      <c r="H937" s="137">
        <f t="shared" si="200"/>
        <v>110</v>
      </c>
    </row>
    <row r="938" spans="1:8" ht="36.75" customHeight="1" x14ac:dyDescent="0.2">
      <c r="A938" s="322" t="s">
        <v>123</v>
      </c>
      <c r="B938" s="136" t="s">
        <v>713</v>
      </c>
      <c r="C938" s="136" t="s">
        <v>108</v>
      </c>
      <c r="D938" s="136" t="s">
        <v>565</v>
      </c>
      <c r="E938" s="136" t="s">
        <v>922</v>
      </c>
      <c r="F938" s="137">
        <f t="shared" si="200"/>
        <v>0</v>
      </c>
      <c r="G938" s="137">
        <f t="shared" si="200"/>
        <v>110</v>
      </c>
      <c r="H938" s="137">
        <f t="shared" si="200"/>
        <v>110</v>
      </c>
    </row>
    <row r="939" spans="1:8" ht="21" customHeight="1" x14ac:dyDescent="0.2">
      <c r="A939" s="322" t="s">
        <v>130</v>
      </c>
      <c r="B939" s="136" t="s">
        <v>713</v>
      </c>
      <c r="C939" s="136" t="s">
        <v>108</v>
      </c>
      <c r="D939" s="136" t="s">
        <v>565</v>
      </c>
      <c r="E939" s="136" t="s">
        <v>923</v>
      </c>
      <c r="F939" s="137">
        <v>0</v>
      </c>
      <c r="G939" s="137">
        <v>110</v>
      </c>
      <c r="H939" s="137">
        <v>110</v>
      </c>
    </row>
    <row r="940" spans="1:8" s="152" customFormat="1" ht="79.150000000000006" customHeight="1" x14ac:dyDescent="0.25">
      <c r="A940" s="332" t="s">
        <v>924</v>
      </c>
      <c r="B940" s="127" t="s">
        <v>925</v>
      </c>
      <c r="C940" s="127" t="s">
        <v>109</v>
      </c>
      <c r="D940" s="127" t="s">
        <v>676</v>
      </c>
      <c r="E940" s="127" t="s">
        <v>222</v>
      </c>
      <c r="F940" s="128">
        <f>F941+F959</f>
        <v>22878.52015</v>
      </c>
      <c r="G940" s="128">
        <f>G941+G959</f>
        <v>11791.041999999999</v>
      </c>
      <c r="H940" s="128">
        <f>H941+H959</f>
        <v>11741.041999999999</v>
      </c>
    </row>
    <row r="941" spans="1:8" s="152" customFormat="1" ht="79.5" customHeight="1" x14ac:dyDescent="0.25">
      <c r="A941" s="330" t="s">
        <v>486</v>
      </c>
      <c r="B941" s="144" t="s">
        <v>925</v>
      </c>
      <c r="C941" s="144" t="s">
        <v>109</v>
      </c>
      <c r="D941" s="144" t="s">
        <v>286</v>
      </c>
      <c r="E941" s="144" t="s">
        <v>222</v>
      </c>
      <c r="F941" s="145">
        <f>F942+F948+F954+F957+F958</f>
        <v>22878.52015</v>
      </c>
      <c r="G941" s="145">
        <f>G942+G948+G954</f>
        <v>0</v>
      </c>
      <c r="H941" s="145">
        <f>H942+H948+H954</f>
        <v>0</v>
      </c>
    </row>
    <row r="942" spans="1:8" ht="48.75" customHeight="1" x14ac:dyDescent="0.2">
      <c r="A942" s="321" t="s">
        <v>926</v>
      </c>
      <c r="B942" s="131" t="s">
        <v>925</v>
      </c>
      <c r="C942" s="131" t="s">
        <v>108</v>
      </c>
      <c r="D942" s="131" t="s">
        <v>286</v>
      </c>
      <c r="E942" s="131" t="s">
        <v>222</v>
      </c>
      <c r="F942" s="132">
        <f>F943</f>
        <v>11041.041999999999</v>
      </c>
      <c r="G942" s="132">
        <f t="shared" ref="G942:H944" si="201">G943</f>
        <v>0</v>
      </c>
      <c r="H942" s="132">
        <f t="shared" si="201"/>
        <v>0</v>
      </c>
    </row>
    <row r="943" spans="1:8" ht="50.25" customHeight="1" x14ac:dyDescent="0.2">
      <c r="A943" s="323" t="s">
        <v>927</v>
      </c>
      <c r="B943" s="10" t="s">
        <v>925</v>
      </c>
      <c r="C943" s="10" t="s">
        <v>108</v>
      </c>
      <c r="D943" s="10" t="s">
        <v>279</v>
      </c>
      <c r="E943" s="10" t="s">
        <v>222</v>
      </c>
      <c r="F943" s="138">
        <f>F944</f>
        <v>11041.041999999999</v>
      </c>
      <c r="G943" s="138">
        <f t="shared" si="201"/>
        <v>0</v>
      </c>
      <c r="H943" s="138">
        <f t="shared" si="201"/>
        <v>0</v>
      </c>
    </row>
    <row r="944" spans="1:8" ht="18.75" customHeight="1" x14ac:dyDescent="0.2">
      <c r="A944" s="322" t="s">
        <v>753</v>
      </c>
      <c r="B944" s="136" t="s">
        <v>925</v>
      </c>
      <c r="C944" s="136" t="s">
        <v>108</v>
      </c>
      <c r="D944" s="136" t="s">
        <v>279</v>
      </c>
      <c r="E944" s="136" t="s">
        <v>222</v>
      </c>
      <c r="F944" s="137">
        <f>F945</f>
        <v>11041.041999999999</v>
      </c>
      <c r="G944" s="137">
        <f t="shared" si="201"/>
        <v>0</v>
      </c>
      <c r="H944" s="137">
        <f t="shared" si="201"/>
        <v>0</v>
      </c>
    </row>
    <row r="945" spans="1:8" s="139" customFormat="1" ht="96.6" customHeight="1" x14ac:dyDescent="0.2">
      <c r="A945" s="323" t="s">
        <v>197</v>
      </c>
      <c r="B945" s="10" t="s">
        <v>925</v>
      </c>
      <c r="C945" s="10" t="s">
        <v>108</v>
      </c>
      <c r="D945" s="10" t="s">
        <v>279</v>
      </c>
      <c r="E945" s="10" t="s">
        <v>222</v>
      </c>
      <c r="F945" s="138">
        <f>F946</f>
        <v>11041.041999999999</v>
      </c>
      <c r="G945" s="138">
        <f>G946</f>
        <v>0</v>
      </c>
      <c r="H945" s="138">
        <f>H946</f>
        <v>0</v>
      </c>
    </row>
    <row r="946" spans="1:8" ht="18" customHeight="1" x14ac:dyDescent="0.2">
      <c r="A946" s="322" t="s">
        <v>928</v>
      </c>
      <c r="B946" s="136" t="s">
        <v>925</v>
      </c>
      <c r="C946" s="136" t="s">
        <v>108</v>
      </c>
      <c r="D946" s="136" t="s">
        <v>279</v>
      </c>
      <c r="E946" s="136" t="s">
        <v>929</v>
      </c>
      <c r="F946" s="137">
        <f>'5'!D218</f>
        <v>11041.041999999999</v>
      </c>
      <c r="G946" s="137">
        <f>'5'!E218</f>
        <v>0</v>
      </c>
      <c r="H946" s="137">
        <f>'5'!F218</f>
        <v>0</v>
      </c>
    </row>
    <row r="947" spans="1:8" ht="51" customHeight="1" x14ac:dyDescent="0.2">
      <c r="A947" s="323" t="s">
        <v>185</v>
      </c>
      <c r="B947" s="10" t="s">
        <v>925</v>
      </c>
      <c r="C947" s="10" t="s">
        <v>108</v>
      </c>
      <c r="D947" s="10" t="s">
        <v>280</v>
      </c>
      <c r="E947" s="10" t="s">
        <v>222</v>
      </c>
      <c r="F947" s="138">
        <f>F948</f>
        <v>7883.3519999999999</v>
      </c>
      <c r="G947" s="138">
        <f>G948</f>
        <v>0</v>
      </c>
      <c r="H947" s="138">
        <f>H948</f>
        <v>0</v>
      </c>
    </row>
    <row r="948" spans="1:8" ht="16.5" customHeight="1" x14ac:dyDescent="0.2">
      <c r="A948" s="322" t="s">
        <v>928</v>
      </c>
      <c r="B948" s="136" t="s">
        <v>925</v>
      </c>
      <c r="C948" s="136" t="s">
        <v>108</v>
      </c>
      <c r="D948" s="136" t="s">
        <v>280</v>
      </c>
      <c r="E948" s="136" t="s">
        <v>929</v>
      </c>
      <c r="F948" s="137">
        <f>'5'!D219</f>
        <v>7883.3519999999999</v>
      </c>
      <c r="G948" s="137">
        <f>'5'!E219</f>
        <v>0</v>
      </c>
      <c r="H948" s="137">
        <f>'5'!F219</f>
        <v>0</v>
      </c>
    </row>
    <row r="949" spans="1:8" ht="48" hidden="1" customHeight="1" x14ac:dyDescent="0.2">
      <c r="A949" s="322" t="s">
        <v>185</v>
      </c>
      <c r="B949" s="136" t="s">
        <v>925</v>
      </c>
      <c r="C949" s="136" t="s">
        <v>108</v>
      </c>
      <c r="D949" s="136" t="s">
        <v>12</v>
      </c>
      <c r="E949" s="136" t="s">
        <v>222</v>
      </c>
      <c r="F949" s="137">
        <f>F950</f>
        <v>0</v>
      </c>
      <c r="G949" s="137">
        <f>G950</f>
        <v>0</v>
      </c>
      <c r="H949" s="137">
        <f>H950</f>
        <v>0</v>
      </c>
    </row>
    <row r="950" spans="1:8" ht="17.25" hidden="1" customHeight="1" x14ac:dyDescent="0.2">
      <c r="A950" s="322" t="s">
        <v>730</v>
      </c>
      <c r="B950" s="136" t="s">
        <v>925</v>
      </c>
      <c r="C950" s="136" t="s">
        <v>108</v>
      </c>
      <c r="D950" s="136" t="s">
        <v>12</v>
      </c>
      <c r="E950" s="136" t="s">
        <v>929</v>
      </c>
      <c r="F950" s="137"/>
      <c r="G950" s="137"/>
      <c r="H950" s="137"/>
    </row>
    <row r="951" spans="1:8" ht="33" customHeight="1" x14ac:dyDescent="0.2">
      <c r="A951" s="321" t="s">
        <v>930</v>
      </c>
      <c r="B951" s="131" t="s">
        <v>925</v>
      </c>
      <c r="C951" s="131" t="s">
        <v>111</v>
      </c>
      <c r="D951" s="131" t="s">
        <v>286</v>
      </c>
      <c r="E951" s="131" t="s">
        <v>222</v>
      </c>
      <c r="F951" s="132">
        <f>F952</f>
        <v>3954.1261500000001</v>
      </c>
      <c r="G951" s="132">
        <f t="shared" ref="G951:H951" si="202">G952</f>
        <v>0</v>
      </c>
      <c r="H951" s="132">
        <f t="shared" si="202"/>
        <v>0</v>
      </c>
    </row>
    <row r="952" spans="1:8" ht="33" customHeight="1" x14ac:dyDescent="0.2">
      <c r="A952" s="322" t="s">
        <v>247</v>
      </c>
      <c r="B952" s="136" t="s">
        <v>925</v>
      </c>
      <c r="C952" s="136" t="s">
        <v>111</v>
      </c>
      <c r="D952" s="136" t="s">
        <v>286</v>
      </c>
      <c r="E952" s="136" t="s">
        <v>222</v>
      </c>
      <c r="F952" s="137">
        <f>F953</f>
        <v>3954.1261500000001</v>
      </c>
      <c r="G952" s="137">
        <f t="shared" ref="G952:H953" si="203">G953</f>
        <v>0</v>
      </c>
      <c r="H952" s="137">
        <f t="shared" si="203"/>
        <v>0</v>
      </c>
    </row>
    <row r="953" spans="1:8" ht="18.75" customHeight="1" x14ac:dyDescent="0.2">
      <c r="A953" s="322" t="s">
        <v>753</v>
      </c>
      <c r="B953" s="136" t="s">
        <v>925</v>
      </c>
      <c r="C953" s="136" t="s">
        <v>111</v>
      </c>
      <c r="D953" s="136" t="s">
        <v>286</v>
      </c>
      <c r="E953" s="136" t="s">
        <v>754</v>
      </c>
      <c r="F953" s="431">
        <f>F954</f>
        <v>3954.1261500000001</v>
      </c>
      <c r="G953" s="137">
        <f t="shared" si="203"/>
        <v>0</v>
      </c>
      <c r="H953" s="137">
        <f t="shared" si="203"/>
        <v>0</v>
      </c>
    </row>
    <row r="954" spans="1:8" ht="17.25" customHeight="1" x14ac:dyDescent="0.2">
      <c r="A954" s="322" t="s">
        <v>175</v>
      </c>
      <c r="B954" s="136" t="s">
        <v>925</v>
      </c>
      <c r="C954" s="136" t="s">
        <v>111</v>
      </c>
      <c r="D954" s="136" t="s">
        <v>281</v>
      </c>
      <c r="E954" s="136" t="s">
        <v>771</v>
      </c>
      <c r="F954" s="431">
        <f>'5'!D220+'5'!D222</f>
        <v>3954.1261500000001</v>
      </c>
      <c r="G954" s="431">
        <f>'5'!E220+'5'!E222</f>
        <v>0</v>
      </c>
      <c r="H954" s="431">
        <f>'5'!F220+'5'!F222</f>
        <v>0</v>
      </c>
    </row>
    <row r="955" spans="1:8" ht="32.25" hidden="1" customHeight="1" x14ac:dyDescent="0.2">
      <c r="A955" s="322" t="s">
        <v>930</v>
      </c>
      <c r="B955" s="136" t="s">
        <v>925</v>
      </c>
      <c r="C955" s="136" t="s">
        <v>111</v>
      </c>
      <c r="D955" s="136" t="s">
        <v>281</v>
      </c>
      <c r="E955" s="136" t="s">
        <v>771</v>
      </c>
      <c r="F955" s="431">
        <f>F956</f>
        <v>0</v>
      </c>
      <c r="G955" s="137">
        <f>G956</f>
        <v>0</v>
      </c>
      <c r="H955" s="137">
        <f>H956</f>
        <v>0</v>
      </c>
    </row>
    <row r="956" spans="1:8" ht="24.75" hidden="1" customHeight="1" x14ac:dyDescent="0.2">
      <c r="A956" s="322" t="s">
        <v>753</v>
      </c>
      <c r="B956" s="136" t="s">
        <v>925</v>
      </c>
      <c r="C956" s="136" t="s">
        <v>111</v>
      </c>
      <c r="D956" s="136" t="s">
        <v>281</v>
      </c>
      <c r="E956" s="136" t="s">
        <v>771</v>
      </c>
      <c r="F956" s="431"/>
      <c r="G956" s="137"/>
      <c r="H956" s="137"/>
    </row>
    <row r="957" spans="1:8" ht="147.75" hidden="1" customHeight="1" x14ac:dyDescent="0.2">
      <c r="A957" s="322" t="s">
        <v>271</v>
      </c>
      <c r="B957" s="136" t="s">
        <v>925</v>
      </c>
      <c r="C957" s="136" t="s">
        <v>111</v>
      </c>
      <c r="D957" s="136" t="s">
        <v>281</v>
      </c>
      <c r="E957" s="136" t="s">
        <v>771</v>
      </c>
      <c r="F957" s="431"/>
      <c r="G957" s="137"/>
      <c r="H957" s="137"/>
    </row>
    <row r="958" spans="1:8" ht="82.9" hidden="1" customHeight="1" x14ac:dyDescent="0.2">
      <c r="A958" s="322" t="s">
        <v>931</v>
      </c>
      <c r="B958" s="136" t="s">
        <v>925</v>
      </c>
      <c r="C958" s="136" t="s">
        <v>111</v>
      </c>
      <c r="D958" s="136" t="s">
        <v>932</v>
      </c>
      <c r="E958" s="136" t="s">
        <v>771</v>
      </c>
      <c r="F958" s="431"/>
      <c r="G958" s="137"/>
      <c r="H958" s="137"/>
    </row>
    <row r="959" spans="1:8" ht="33.75" customHeight="1" x14ac:dyDescent="0.2">
      <c r="A959" s="330" t="s">
        <v>804</v>
      </c>
      <c r="B959" s="144" t="s">
        <v>925</v>
      </c>
      <c r="C959" s="144" t="s">
        <v>109</v>
      </c>
      <c r="D959" s="144" t="s">
        <v>6</v>
      </c>
      <c r="E959" s="144" t="s">
        <v>222</v>
      </c>
      <c r="F959" s="157">
        <f>F960+F962+F964</f>
        <v>0</v>
      </c>
      <c r="G959" s="145">
        <f>G960+G962+G964</f>
        <v>11791.041999999999</v>
      </c>
      <c r="H959" s="145">
        <f>H960+H962+H964</f>
        <v>11741.041999999999</v>
      </c>
    </row>
    <row r="960" spans="1:8" ht="116.25" customHeight="1" x14ac:dyDescent="0.2">
      <c r="A960" s="322" t="s">
        <v>197</v>
      </c>
      <c r="B960" s="136" t="s">
        <v>925</v>
      </c>
      <c r="C960" s="136" t="s">
        <v>108</v>
      </c>
      <c r="D960" s="136" t="s">
        <v>262</v>
      </c>
      <c r="E960" s="136" t="s">
        <v>754</v>
      </c>
      <c r="F960" s="431">
        <f>F961</f>
        <v>0</v>
      </c>
      <c r="G960" s="137">
        <f>G961</f>
        <v>11041.041999999999</v>
      </c>
      <c r="H960" s="137">
        <f>H961</f>
        <v>11041.041999999999</v>
      </c>
    </row>
    <row r="961" spans="1:9" ht="20.25" customHeight="1" x14ac:dyDescent="0.2">
      <c r="A961" s="322" t="s">
        <v>928</v>
      </c>
      <c r="B961" s="136" t="s">
        <v>925</v>
      </c>
      <c r="C961" s="136" t="s">
        <v>108</v>
      </c>
      <c r="D961" s="136" t="s">
        <v>262</v>
      </c>
      <c r="E961" s="136" t="s">
        <v>929</v>
      </c>
      <c r="F961" s="137">
        <v>0</v>
      </c>
      <c r="G961" s="18">
        <f>'5'!E327</f>
        <v>11041.041999999999</v>
      </c>
      <c r="H961" s="18">
        <f>'5'!F327</f>
        <v>11041.041999999999</v>
      </c>
    </row>
    <row r="962" spans="1:9" ht="53.45" customHeight="1" x14ac:dyDescent="0.2">
      <c r="A962" s="322" t="s">
        <v>185</v>
      </c>
      <c r="B962" s="136" t="s">
        <v>925</v>
      </c>
      <c r="C962" s="136" t="s">
        <v>108</v>
      </c>
      <c r="D962" s="136" t="s">
        <v>566</v>
      </c>
      <c r="E962" s="136" t="s">
        <v>754</v>
      </c>
      <c r="F962" s="137">
        <f>F963</f>
        <v>0</v>
      </c>
      <c r="G962" s="137">
        <f>G963</f>
        <v>650</v>
      </c>
      <c r="H962" s="137">
        <f>H963</f>
        <v>600</v>
      </c>
    </row>
    <row r="963" spans="1:9" ht="20.25" customHeight="1" x14ac:dyDescent="0.2">
      <c r="A963" s="322" t="s">
        <v>928</v>
      </c>
      <c r="B963" s="136" t="s">
        <v>925</v>
      </c>
      <c r="C963" s="136" t="s">
        <v>108</v>
      </c>
      <c r="D963" s="136" t="s">
        <v>566</v>
      </c>
      <c r="E963" s="136" t="s">
        <v>929</v>
      </c>
      <c r="F963" s="137">
        <v>0</v>
      </c>
      <c r="G963" s="137">
        <f>'5'!E328</f>
        <v>650</v>
      </c>
      <c r="H963" s="137">
        <f>'5'!F328</f>
        <v>600</v>
      </c>
    </row>
    <row r="964" spans="1:9" ht="33" customHeight="1" x14ac:dyDescent="0.2">
      <c r="A964" s="322" t="s">
        <v>930</v>
      </c>
      <c r="B964" s="136" t="s">
        <v>925</v>
      </c>
      <c r="C964" s="136" t="s">
        <v>111</v>
      </c>
      <c r="D964" s="136" t="s">
        <v>567</v>
      </c>
      <c r="E964" s="136" t="s">
        <v>754</v>
      </c>
      <c r="F964" s="137">
        <f>F965</f>
        <v>0</v>
      </c>
      <c r="G964" s="137">
        <f>G965</f>
        <v>100</v>
      </c>
      <c r="H964" s="137">
        <f>H965</f>
        <v>100</v>
      </c>
    </row>
    <row r="965" spans="1:9" ht="20.25" customHeight="1" x14ac:dyDescent="0.2">
      <c r="A965" s="322" t="s">
        <v>175</v>
      </c>
      <c r="B965" s="136" t="s">
        <v>925</v>
      </c>
      <c r="C965" s="136" t="s">
        <v>111</v>
      </c>
      <c r="D965" s="136" t="s">
        <v>567</v>
      </c>
      <c r="E965" s="136" t="s">
        <v>771</v>
      </c>
      <c r="F965" s="137">
        <v>0</v>
      </c>
      <c r="G965" s="137">
        <f>'5'!E329</f>
        <v>100</v>
      </c>
      <c r="H965" s="137">
        <f>'5'!F329</f>
        <v>100</v>
      </c>
    </row>
    <row r="966" spans="1:9" s="152" customFormat="1" ht="20.25" customHeight="1" x14ac:dyDescent="0.25">
      <c r="A966" s="147" t="s">
        <v>562</v>
      </c>
      <c r="B966" s="131"/>
      <c r="C966" s="131"/>
      <c r="D966" s="131"/>
      <c r="E966" s="131"/>
      <c r="F966" s="132">
        <v>0</v>
      </c>
      <c r="G966" s="173">
        <f>'5'!E330</f>
        <v>-11435.906199999998</v>
      </c>
      <c r="H966" s="173">
        <f>'5'!F330</f>
        <v>-23666.072322000004</v>
      </c>
    </row>
    <row r="967" spans="1:9" ht="18" customHeight="1" x14ac:dyDescent="0.2">
      <c r="A967" s="12" t="s">
        <v>132</v>
      </c>
      <c r="B967" s="428"/>
      <c r="C967" s="428"/>
      <c r="D967" s="428"/>
      <c r="E967" s="428"/>
      <c r="F967" s="155">
        <f>F13+F244+F203+F209+F228+F236+F379+F318+F386+F660+F857+F928+F940+F766+F761+F966</f>
        <v>981238.15082151513</v>
      </c>
      <c r="G967" s="155">
        <f>G13+G203+G209+G228+G236+G379+G318+G386+G660+G857+G928+G940+G766+G761+G966</f>
        <v>738143.8602900001</v>
      </c>
      <c r="H967" s="155">
        <f>H13+H203+H209+H228+H236+H379+H318+H386+H660+H857+H928+H940+H766+H761+H966</f>
        <v>730828.52915800002</v>
      </c>
    </row>
    <row r="968" spans="1:9" x14ac:dyDescent="0.25">
      <c r="A968" s="174"/>
      <c r="B968" s="174"/>
      <c r="C968" s="175"/>
      <c r="D968" s="176"/>
      <c r="E968" s="175"/>
      <c r="F968" s="359">
        <f>F967-F969</f>
        <v>24021.236691515078</v>
      </c>
      <c r="G968" s="360"/>
      <c r="H968" s="360"/>
    </row>
    <row r="969" spans="1:9" x14ac:dyDescent="0.25">
      <c r="D969" s="177" t="s">
        <v>441</v>
      </c>
      <c r="E969" s="178"/>
      <c r="F969" s="28">
        <v>957216.91413000005</v>
      </c>
      <c r="G969" s="361"/>
      <c r="H969" s="361"/>
    </row>
    <row r="970" spans="1:9" x14ac:dyDescent="0.25">
      <c r="D970" s="179" t="s">
        <v>933</v>
      </c>
      <c r="E970" s="180"/>
      <c r="F970" s="360">
        <f>F971-F969</f>
        <v>24021.236689999932</v>
      </c>
      <c r="G970" s="141"/>
      <c r="H970" s="141"/>
    </row>
    <row r="971" spans="1:9" x14ac:dyDescent="0.25">
      <c r="A971" s="362"/>
      <c r="B971" s="121"/>
      <c r="C971" s="121"/>
      <c r="D971" s="181" t="s">
        <v>934</v>
      </c>
      <c r="E971" s="1"/>
      <c r="F971" s="141">
        <v>981238.15081999998</v>
      </c>
      <c r="G971" s="28"/>
      <c r="H971" s="35"/>
    </row>
    <row r="972" spans="1:9" x14ac:dyDescent="0.25">
      <c r="A972" s="362"/>
      <c r="B972" s="121"/>
      <c r="C972" s="121"/>
      <c r="D972" s="182"/>
      <c r="E972" s="182"/>
      <c r="F972" s="183"/>
      <c r="G972" s="141"/>
      <c r="H972" s="141"/>
      <c r="I972" s="363"/>
    </row>
    <row r="973" spans="1:9" x14ac:dyDescent="0.25">
      <c r="A973" s="362"/>
      <c r="B973" s="121"/>
      <c r="C973" s="121"/>
      <c r="D973" s="121"/>
      <c r="E973" s="121"/>
      <c r="F973" s="363">
        <f>F967-F971</f>
        <v>1.5151454135775566E-6</v>
      </c>
      <c r="G973" s="361"/>
      <c r="H973" s="361"/>
      <c r="I973" s="363"/>
    </row>
    <row r="974" spans="1:9" ht="15" x14ac:dyDescent="0.2">
      <c r="A974" s="362"/>
      <c r="B974" s="121"/>
      <c r="C974" s="121"/>
      <c r="D974" s="121"/>
      <c r="E974" s="121"/>
      <c r="G974" s="141"/>
      <c r="H974" s="141"/>
    </row>
    <row r="975" spans="1:9" ht="15" x14ac:dyDescent="0.2">
      <c r="A975" s="362"/>
      <c r="B975" s="121"/>
      <c r="C975" s="121"/>
      <c r="D975" s="121"/>
      <c r="E975" s="151"/>
      <c r="G975" s="364"/>
      <c r="H975" s="364"/>
    </row>
    <row r="976" spans="1:9" x14ac:dyDescent="0.25">
      <c r="F976" s="141"/>
      <c r="G976" s="141"/>
      <c r="H976" s="141"/>
    </row>
  </sheetData>
  <mergeCells count="15">
    <mergeCell ref="A7:H7"/>
    <mergeCell ref="A8:H8"/>
    <mergeCell ref="A10:A11"/>
    <mergeCell ref="B10:B11"/>
    <mergeCell ref="C10:C11"/>
    <mergeCell ref="D10:D11"/>
    <mergeCell ref="E10:E11"/>
    <mergeCell ref="F10:F11"/>
    <mergeCell ref="G10:G11"/>
    <mergeCell ref="H10:H11"/>
    <mergeCell ref="A1:H1"/>
    <mergeCell ref="A2:H2"/>
    <mergeCell ref="A3:H3"/>
    <mergeCell ref="A4:H4"/>
    <mergeCell ref="A6:H6"/>
  </mergeCells>
  <pageMargins left="0.7" right="0.7" top="0.75" bottom="0.75" header="0.3" footer="0.3"/>
  <pageSetup paperSize="9" scale="63" orientation="portrait" r:id="rId1"/>
  <rowBreaks count="1" manualBreakCount="1">
    <brk id="3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997"/>
  <sheetViews>
    <sheetView view="pageBreakPreview" topLeftCell="A883" zoomScale="75" zoomScaleSheetLayoutView="75" workbookViewId="0">
      <selection activeCell="G893" activeCellId="1" sqref="G895 G893"/>
    </sheetView>
  </sheetViews>
  <sheetFormatPr defaultColWidth="8.7109375" defaultRowHeight="15" x14ac:dyDescent="0.25"/>
  <cols>
    <col min="1" max="1" width="43.28515625" style="396" customWidth="1"/>
    <col min="2" max="2" width="5.42578125" style="8" customWidth="1"/>
    <col min="3" max="3" width="4.7109375" style="8" customWidth="1"/>
    <col min="4" max="4" width="5.28515625" style="8" customWidth="1"/>
    <col min="5" max="5" width="15.85546875" style="8" customWidth="1"/>
    <col min="6" max="6" width="5.28515625" style="8" customWidth="1"/>
    <col min="7" max="8" width="17.7109375" style="8" customWidth="1"/>
    <col min="9" max="9" width="19.85546875" style="8" customWidth="1"/>
    <col min="10" max="10" width="255.7109375" style="8" hidden="1" customWidth="1"/>
    <col min="11" max="11" width="41.7109375" style="8" customWidth="1"/>
    <col min="12" max="12" width="15.140625" style="8" bestFit="1" customWidth="1"/>
    <col min="13" max="13" width="13.85546875" style="8" bestFit="1" customWidth="1"/>
    <col min="14" max="16384" width="8.7109375" style="8"/>
  </cols>
  <sheetData>
    <row r="1" spans="1:13" x14ac:dyDescent="0.25">
      <c r="B1" s="429"/>
      <c r="C1" s="429"/>
      <c r="D1" s="429"/>
      <c r="F1" s="429"/>
      <c r="G1" s="429"/>
      <c r="H1" s="452" t="s">
        <v>936</v>
      </c>
      <c r="I1" s="452"/>
      <c r="J1" s="56"/>
    </row>
    <row r="2" spans="1:13" x14ac:dyDescent="0.25">
      <c r="A2" s="453" t="s">
        <v>219</v>
      </c>
      <c r="B2" s="453"/>
      <c r="C2" s="453"/>
      <c r="D2" s="453"/>
      <c r="E2" s="453"/>
      <c r="F2" s="453"/>
      <c r="G2" s="453"/>
      <c r="H2" s="453"/>
      <c r="I2" s="453"/>
      <c r="J2" s="56"/>
    </row>
    <row r="3" spans="1:13" x14ac:dyDescent="0.25">
      <c r="A3" s="452" t="s">
        <v>239</v>
      </c>
      <c r="B3" s="452"/>
      <c r="C3" s="452"/>
      <c r="D3" s="452"/>
      <c r="E3" s="452"/>
      <c r="F3" s="452"/>
      <c r="G3" s="452"/>
      <c r="H3" s="452"/>
      <c r="I3" s="452"/>
      <c r="J3" s="56"/>
    </row>
    <row r="4" spans="1:13" x14ac:dyDescent="0.25">
      <c r="A4" s="452" t="s">
        <v>1167</v>
      </c>
      <c r="B4" s="452"/>
      <c r="C4" s="452"/>
      <c r="D4" s="452"/>
      <c r="E4" s="452"/>
      <c r="F4" s="452"/>
      <c r="G4" s="452"/>
      <c r="H4" s="452"/>
      <c r="I4" s="452"/>
      <c r="J4" s="56"/>
    </row>
    <row r="6" spans="1:13" x14ac:dyDescent="0.25">
      <c r="A6" s="454" t="s">
        <v>221</v>
      </c>
      <c r="B6" s="454"/>
      <c r="C6" s="454"/>
      <c r="D6" s="454"/>
      <c r="E6" s="454"/>
      <c r="F6" s="454"/>
      <c r="G6" s="454"/>
      <c r="H6" s="454"/>
      <c r="I6" s="454"/>
    </row>
    <row r="7" spans="1:13" ht="35.65" customHeight="1" x14ac:dyDescent="0.25">
      <c r="A7" s="455" t="s">
        <v>1011</v>
      </c>
      <c r="B7" s="455"/>
      <c r="C7" s="455"/>
      <c r="D7" s="455"/>
      <c r="E7" s="455"/>
      <c r="F7" s="455"/>
      <c r="G7" s="455"/>
      <c r="H7" s="455"/>
      <c r="I7" s="455"/>
    </row>
    <row r="9" spans="1:13" x14ac:dyDescent="0.25">
      <c r="I9" s="429" t="s">
        <v>102</v>
      </c>
    </row>
    <row r="10" spans="1:13" ht="15" customHeight="1" x14ac:dyDescent="0.25">
      <c r="A10" s="457" t="s">
        <v>204</v>
      </c>
      <c r="B10" s="456" t="s">
        <v>937</v>
      </c>
      <c r="C10" s="456" t="s">
        <v>105</v>
      </c>
      <c r="D10" s="456" t="s">
        <v>106</v>
      </c>
      <c r="E10" s="456" t="s">
        <v>205</v>
      </c>
      <c r="F10" s="456" t="s">
        <v>938</v>
      </c>
      <c r="G10" s="456" t="s">
        <v>939</v>
      </c>
      <c r="H10" s="456" t="s">
        <v>940</v>
      </c>
      <c r="I10" s="456" t="s">
        <v>1012</v>
      </c>
    </row>
    <row r="11" spans="1:13" ht="57.75" customHeight="1" x14ac:dyDescent="0.25">
      <c r="A11" s="457"/>
      <c r="B11" s="456"/>
      <c r="C11" s="456"/>
      <c r="D11" s="456"/>
      <c r="E11" s="456"/>
      <c r="F11" s="456"/>
      <c r="G11" s="456"/>
      <c r="H11" s="456"/>
      <c r="I11" s="456"/>
    </row>
    <row r="12" spans="1:13" ht="31.15" customHeight="1" x14ac:dyDescent="0.25">
      <c r="A12" s="397" t="s">
        <v>941</v>
      </c>
      <c r="B12" s="398">
        <v>951</v>
      </c>
      <c r="C12" s="398" t="s">
        <v>109</v>
      </c>
      <c r="D12" s="398" t="s">
        <v>109</v>
      </c>
      <c r="E12" s="398" t="s">
        <v>676</v>
      </c>
      <c r="F12" s="398" t="s">
        <v>222</v>
      </c>
      <c r="G12" s="186">
        <f>G13+G151+G156+G175+G183+G263+G319+G326+G393+G499+G575+G622+G493</f>
        <v>284337.34201151511</v>
      </c>
      <c r="H12" s="186">
        <f>H13+H151+H156+H175+H183+H263+H319+H326+H393+H499+H575+H622+H493</f>
        <v>174234.66090999998</v>
      </c>
      <c r="I12" s="186">
        <f>I13+I151+I156+I175+I183+I263+I319+I326+I393+I499+I575+I622+I493</f>
        <v>176383.22572999998</v>
      </c>
      <c r="J12" s="8">
        <v>148512.97127000001</v>
      </c>
    </row>
    <row r="13" spans="1:13" ht="26.25" customHeight="1" x14ac:dyDescent="0.25">
      <c r="A13" s="375" t="s">
        <v>675</v>
      </c>
      <c r="B13" s="194">
        <v>951</v>
      </c>
      <c r="C13" s="194" t="s">
        <v>108</v>
      </c>
      <c r="D13" s="194" t="s">
        <v>109</v>
      </c>
      <c r="E13" s="194" t="s">
        <v>676</v>
      </c>
      <c r="F13" s="194" t="s">
        <v>222</v>
      </c>
      <c r="G13" s="187">
        <f>G14+G20+G30+G37+G43+G34</f>
        <v>68735.464259999979</v>
      </c>
      <c r="H13" s="187">
        <f>H14+H20+H30+H37+H43+H34</f>
        <v>66008.720349999989</v>
      </c>
      <c r="I13" s="187">
        <f>I14+I20+I30+I37+I43+I34</f>
        <v>66356.61933999999</v>
      </c>
      <c r="J13" s="49">
        <f>J12-G12</f>
        <v>-135824.3707415151</v>
      </c>
      <c r="L13" s="49"/>
    </row>
    <row r="14" spans="1:13" ht="44.65" customHeight="1" x14ac:dyDescent="0.25">
      <c r="A14" s="327" t="s">
        <v>677</v>
      </c>
      <c r="B14" s="21">
        <v>951</v>
      </c>
      <c r="C14" s="6" t="s">
        <v>108</v>
      </c>
      <c r="D14" s="6" t="s">
        <v>678</v>
      </c>
      <c r="E14" s="6" t="s">
        <v>676</v>
      </c>
      <c r="F14" s="6" t="s">
        <v>222</v>
      </c>
      <c r="G14" s="17">
        <f>G15</f>
        <v>3257.7</v>
      </c>
      <c r="H14" s="17">
        <f>H15</f>
        <v>3257.7</v>
      </c>
      <c r="I14" s="17">
        <f>I15</f>
        <v>3257.7</v>
      </c>
      <c r="J14" s="49"/>
    </row>
    <row r="15" spans="1:13" ht="32.65" customHeight="1" x14ac:dyDescent="0.25">
      <c r="A15" s="327" t="s">
        <v>679</v>
      </c>
      <c r="B15" s="21">
        <v>951</v>
      </c>
      <c r="C15" s="6" t="s">
        <v>108</v>
      </c>
      <c r="D15" s="6" t="s">
        <v>678</v>
      </c>
      <c r="E15" s="6" t="s">
        <v>5</v>
      </c>
      <c r="F15" s="6" t="s">
        <v>222</v>
      </c>
      <c r="G15" s="17">
        <f t="shared" ref="G15:I18" si="0">G16</f>
        <v>3257.7</v>
      </c>
      <c r="H15" s="17">
        <f t="shared" si="0"/>
        <v>3257.7</v>
      </c>
      <c r="I15" s="17">
        <f t="shared" si="0"/>
        <v>3257.7</v>
      </c>
    </row>
    <row r="16" spans="1:13" ht="45.75" customHeight="1" x14ac:dyDescent="0.25">
      <c r="A16" s="327" t="s">
        <v>110</v>
      </c>
      <c r="B16" s="21">
        <v>951</v>
      </c>
      <c r="C16" s="6" t="s">
        <v>108</v>
      </c>
      <c r="D16" s="6" t="s">
        <v>678</v>
      </c>
      <c r="E16" s="6" t="s">
        <v>6</v>
      </c>
      <c r="F16" s="6" t="s">
        <v>222</v>
      </c>
      <c r="G16" s="17">
        <f t="shared" si="0"/>
        <v>3257.7</v>
      </c>
      <c r="H16" s="17">
        <f t="shared" si="0"/>
        <v>3257.7</v>
      </c>
      <c r="I16" s="17">
        <f t="shared" si="0"/>
        <v>3257.7</v>
      </c>
      <c r="M16" s="49"/>
    </row>
    <row r="17" spans="1:9" ht="16.5" customHeight="1" x14ac:dyDescent="0.25">
      <c r="A17" s="327" t="s">
        <v>227</v>
      </c>
      <c r="B17" s="21">
        <v>951</v>
      </c>
      <c r="C17" s="6" t="s">
        <v>108</v>
      </c>
      <c r="D17" s="6" t="s">
        <v>678</v>
      </c>
      <c r="E17" s="6" t="s">
        <v>7</v>
      </c>
      <c r="F17" s="6" t="s">
        <v>222</v>
      </c>
      <c r="G17" s="17">
        <f t="shared" si="0"/>
        <v>3257.7</v>
      </c>
      <c r="H17" s="17">
        <f t="shared" si="0"/>
        <v>3257.7</v>
      </c>
      <c r="I17" s="17">
        <f t="shared" si="0"/>
        <v>3257.7</v>
      </c>
    </row>
    <row r="18" spans="1:9" ht="98.25" customHeight="1" x14ac:dyDescent="0.25">
      <c r="A18" s="327" t="s">
        <v>680</v>
      </c>
      <c r="B18" s="21">
        <v>951</v>
      </c>
      <c r="C18" s="6" t="s">
        <v>108</v>
      </c>
      <c r="D18" s="6" t="s">
        <v>678</v>
      </c>
      <c r="E18" s="6" t="s">
        <v>7</v>
      </c>
      <c r="F18" s="6" t="s">
        <v>681</v>
      </c>
      <c r="G18" s="17">
        <f t="shared" si="0"/>
        <v>3257.7</v>
      </c>
      <c r="H18" s="17">
        <f t="shared" si="0"/>
        <v>3257.7</v>
      </c>
      <c r="I18" s="17">
        <f t="shared" si="0"/>
        <v>3257.7</v>
      </c>
    </row>
    <row r="19" spans="1:9" ht="30.6" customHeight="1" x14ac:dyDescent="0.25">
      <c r="A19" s="327" t="s">
        <v>682</v>
      </c>
      <c r="B19" s="21">
        <v>951</v>
      </c>
      <c r="C19" s="6" t="s">
        <v>108</v>
      </c>
      <c r="D19" s="6" t="s">
        <v>678</v>
      </c>
      <c r="E19" s="6" t="s">
        <v>7</v>
      </c>
      <c r="F19" s="6" t="s">
        <v>683</v>
      </c>
      <c r="G19" s="17">
        <f>'5'!D262</f>
        <v>3257.7</v>
      </c>
      <c r="H19" s="17">
        <f>'5'!E262</f>
        <v>3257.7</v>
      </c>
      <c r="I19" s="17">
        <f>'5'!F262</f>
        <v>3257.7</v>
      </c>
    </row>
    <row r="20" spans="1:9" ht="75" x14ac:dyDescent="0.25">
      <c r="A20" s="373" t="s">
        <v>694</v>
      </c>
      <c r="B20" s="188">
        <v>951</v>
      </c>
      <c r="C20" s="189" t="s">
        <v>108</v>
      </c>
      <c r="D20" s="189" t="s">
        <v>113</v>
      </c>
      <c r="E20" s="189" t="s">
        <v>676</v>
      </c>
      <c r="F20" s="189" t="s">
        <v>222</v>
      </c>
      <c r="G20" s="190">
        <f>G21</f>
        <v>44495.488999999994</v>
      </c>
      <c r="H20" s="190">
        <f t="shared" ref="H20:I22" si="1">H21</f>
        <v>42495.899999999994</v>
      </c>
      <c r="I20" s="190">
        <f t="shared" si="1"/>
        <v>42495.899999999994</v>
      </c>
    </row>
    <row r="21" spans="1:9" ht="30" x14ac:dyDescent="0.25">
      <c r="A21" s="327" t="s">
        <v>679</v>
      </c>
      <c r="B21" s="21">
        <v>951</v>
      </c>
      <c r="C21" s="6" t="s">
        <v>108</v>
      </c>
      <c r="D21" s="6" t="s">
        <v>113</v>
      </c>
      <c r="E21" s="6" t="s">
        <v>5</v>
      </c>
      <c r="F21" s="6" t="s">
        <v>222</v>
      </c>
      <c r="G21" s="17">
        <f>G22</f>
        <v>44495.488999999994</v>
      </c>
      <c r="H21" s="17">
        <f t="shared" si="1"/>
        <v>42495.899999999994</v>
      </c>
      <c r="I21" s="17">
        <f t="shared" si="1"/>
        <v>42495.899999999994</v>
      </c>
    </row>
    <row r="22" spans="1:9" ht="45" customHeight="1" x14ac:dyDescent="0.25">
      <c r="A22" s="327" t="s">
        <v>110</v>
      </c>
      <c r="B22" s="21">
        <v>951</v>
      </c>
      <c r="C22" s="6" t="s">
        <v>108</v>
      </c>
      <c r="D22" s="6" t="s">
        <v>113</v>
      </c>
      <c r="E22" s="6" t="s">
        <v>6</v>
      </c>
      <c r="F22" s="6" t="s">
        <v>222</v>
      </c>
      <c r="G22" s="17">
        <f>G23</f>
        <v>44495.488999999994</v>
      </c>
      <c r="H22" s="17">
        <f t="shared" si="1"/>
        <v>42495.899999999994</v>
      </c>
      <c r="I22" s="17">
        <f t="shared" si="1"/>
        <v>42495.899999999994</v>
      </c>
    </row>
    <row r="23" spans="1:9" ht="45" customHeight="1" x14ac:dyDescent="0.25">
      <c r="A23" s="327" t="s">
        <v>112</v>
      </c>
      <c r="B23" s="21">
        <v>951</v>
      </c>
      <c r="C23" s="6" t="s">
        <v>108</v>
      </c>
      <c r="D23" s="6" t="s">
        <v>113</v>
      </c>
      <c r="E23" s="6" t="s">
        <v>9</v>
      </c>
      <c r="F23" s="6" t="s">
        <v>222</v>
      </c>
      <c r="G23" s="17">
        <f>G24+G26+G28</f>
        <v>44495.488999999994</v>
      </c>
      <c r="H23" s="17">
        <f>H24+H26+H28</f>
        <v>42495.899999999994</v>
      </c>
      <c r="I23" s="17">
        <f>I24+I26+I28</f>
        <v>42495.899999999994</v>
      </c>
    </row>
    <row r="24" spans="1:9" ht="90.75" customHeight="1" x14ac:dyDescent="0.25">
      <c r="A24" s="327" t="s">
        <v>680</v>
      </c>
      <c r="B24" s="21">
        <v>951</v>
      </c>
      <c r="C24" s="6" t="s">
        <v>108</v>
      </c>
      <c r="D24" s="6" t="s">
        <v>113</v>
      </c>
      <c r="E24" s="4" t="s">
        <v>9</v>
      </c>
      <c r="F24" s="4" t="s">
        <v>681</v>
      </c>
      <c r="G24" s="15">
        <f>G25</f>
        <v>35507.799999999996</v>
      </c>
      <c r="H24" s="15">
        <f>H25</f>
        <v>35507.799999999996</v>
      </c>
      <c r="I24" s="15">
        <f>I25</f>
        <v>35507.799999999996</v>
      </c>
    </row>
    <row r="25" spans="1:9" ht="31.15" customHeight="1" x14ac:dyDescent="0.25">
      <c r="A25" s="327" t="s">
        <v>682</v>
      </c>
      <c r="B25" s="21">
        <v>951</v>
      </c>
      <c r="C25" s="6" t="s">
        <v>108</v>
      </c>
      <c r="D25" s="6" t="s">
        <v>113</v>
      </c>
      <c r="E25" s="4" t="s">
        <v>9</v>
      </c>
      <c r="F25" s="4" t="s">
        <v>683</v>
      </c>
      <c r="G25" s="15">
        <f>'3'!F40</f>
        <v>35507.799999999996</v>
      </c>
      <c r="H25" s="15">
        <f>'3'!G40</f>
        <v>35507.799999999996</v>
      </c>
      <c r="I25" s="15">
        <f>'3'!H40</f>
        <v>35507.799999999996</v>
      </c>
    </row>
    <row r="26" spans="1:9" ht="30" x14ac:dyDescent="0.25">
      <c r="A26" s="327" t="s">
        <v>686</v>
      </c>
      <c r="B26" s="21">
        <v>951</v>
      </c>
      <c r="C26" s="6" t="s">
        <v>108</v>
      </c>
      <c r="D26" s="6" t="s">
        <v>113</v>
      </c>
      <c r="E26" s="4" t="s">
        <v>9</v>
      </c>
      <c r="F26" s="4" t="s">
        <v>687</v>
      </c>
      <c r="G26" s="15">
        <f>G27</f>
        <v>8482.5889999999999</v>
      </c>
      <c r="H26" s="15">
        <f>H27</f>
        <v>6483</v>
      </c>
      <c r="I26" s="15">
        <f>I27</f>
        <v>6483</v>
      </c>
    </row>
    <row r="27" spans="1:9" ht="45" x14ac:dyDescent="0.25">
      <c r="A27" s="327" t="s">
        <v>688</v>
      </c>
      <c r="B27" s="21">
        <v>951</v>
      </c>
      <c r="C27" s="6" t="s">
        <v>108</v>
      </c>
      <c r="D27" s="6" t="s">
        <v>113</v>
      </c>
      <c r="E27" s="4" t="s">
        <v>9</v>
      </c>
      <c r="F27" s="4" t="s">
        <v>689</v>
      </c>
      <c r="G27" s="15">
        <f>'3'!F42</f>
        <v>8482.5889999999999</v>
      </c>
      <c r="H27" s="15">
        <f>'3'!G42</f>
        <v>6483</v>
      </c>
      <c r="I27" s="15">
        <f>'3'!H42</f>
        <v>6483</v>
      </c>
    </row>
    <row r="28" spans="1:9" x14ac:dyDescent="0.25">
      <c r="A28" s="327" t="s">
        <v>690</v>
      </c>
      <c r="B28" s="21">
        <v>951</v>
      </c>
      <c r="C28" s="6" t="s">
        <v>108</v>
      </c>
      <c r="D28" s="6" t="s">
        <v>113</v>
      </c>
      <c r="E28" s="6" t="s">
        <v>9</v>
      </c>
      <c r="F28" s="6" t="s">
        <v>691</v>
      </c>
      <c r="G28" s="17">
        <f>G29</f>
        <v>505.1</v>
      </c>
      <c r="H28" s="17">
        <f>H29</f>
        <v>505.1</v>
      </c>
      <c r="I28" s="17">
        <f>I29</f>
        <v>505.1</v>
      </c>
    </row>
    <row r="29" spans="1:9" x14ac:dyDescent="0.25">
      <c r="A29" s="327" t="s">
        <v>692</v>
      </c>
      <c r="B29" s="21">
        <v>951</v>
      </c>
      <c r="C29" s="6" t="s">
        <v>108</v>
      </c>
      <c r="D29" s="6" t="s">
        <v>113</v>
      </c>
      <c r="E29" s="6" t="s">
        <v>9</v>
      </c>
      <c r="F29" s="6" t="s">
        <v>693</v>
      </c>
      <c r="G29" s="17">
        <f>'3'!F44</f>
        <v>505.1</v>
      </c>
      <c r="H29" s="17">
        <f>'3'!G44</f>
        <v>505.1</v>
      </c>
      <c r="I29" s="17">
        <f>'3'!H44</f>
        <v>505.1</v>
      </c>
    </row>
    <row r="30" spans="1:9" x14ac:dyDescent="0.25">
      <c r="A30" s="327" t="s">
        <v>701</v>
      </c>
      <c r="B30" s="21">
        <v>951</v>
      </c>
      <c r="C30" s="6" t="s">
        <v>108</v>
      </c>
      <c r="D30" s="6" t="s">
        <v>702</v>
      </c>
      <c r="E30" s="6" t="s">
        <v>676</v>
      </c>
      <c r="F30" s="6" t="s">
        <v>222</v>
      </c>
      <c r="G30" s="17">
        <f>G31</f>
        <v>0</v>
      </c>
      <c r="H30" s="17">
        <f t="shared" ref="H30:I32" si="2">H31</f>
        <v>0</v>
      </c>
      <c r="I30" s="17">
        <f t="shared" si="2"/>
        <v>0</v>
      </c>
    </row>
    <row r="31" spans="1:9" ht="30" x14ac:dyDescent="0.25">
      <c r="A31" s="327" t="s">
        <v>704</v>
      </c>
      <c r="B31" s="21">
        <v>951</v>
      </c>
      <c r="C31" s="6" t="s">
        <v>108</v>
      </c>
      <c r="D31" s="6" t="s">
        <v>702</v>
      </c>
      <c r="E31" s="6" t="s">
        <v>942</v>
      </c>
      <c r="F31" s="6" t="s">
        <v>222</v>
      </c>
      <c r="G31" s="17">
        <f>G32</f>
        <v>0</v>
      </c>
      <c r="H31" s="17">
        <f t="shared" si="2"/>
        <v>0</v>
      </c>
      <c r="I31" s="17">
        <f t="shared" si="2"/>
        <v>0</v>
      </c>
    </row>
    <row r="32" spans="1:9" x14ac:dyDescent="0.25">
      <c r="A32" s="327" t="s">
        <v>690</v>
      </c>
      <c r="B32" s="21">
        <v>951</v>
      </c>
      <c r="C32" s="6" t="s">
        <v>108</v>
      </c>
      <c r="D32" s="6" t="s">
        <v>702</v>
      </c>
      <c r="E32" s="6" t="s">
        <v>942</v>
      </c>
      <c r="F32" s="6" t="s">
        <v>691</v>
      </c>
      <c r="G32" s="17">
        <f>G33</f>
        <v>0</v>
      </c>
      <c r="H32" s="17">
        <f t="shared" si="2"/>
        <v>0</v>
      </c>
      <c r="I32" s="17">
        <f t="shared" si="2"/>
        <v>0</v>
      </c>
    </row>
    <row r="33" spans="1:9" x14ac:dyDescent="0.25">
      <c r="A33" s="327" t="s">
        <v>706</v>
      </c>
      <c r="B33" s="21">
        <v>951</v>
      </c>
      <c r="C33" s="6" t="s">
        <v>108</v>
      </c>
      <c r="D33" s="6" t="s">
        <v>702</v>
      </c>
      <c r="E33" s="6" t="s">
        <v>942</v>
      </c>
      <c r="F33" s="6" t="s">
        <v>707</v>
      </c>
      <c r="G33" s="17"/>
      <c r="H33" s="17"/>
      <c r="I33" s="17"/>
    </row>
    <row r="34" spans="1:9" ht="44.25" customHeight="1" x14ac:dyDescent="0.25">
      <c r="A34" s="373" t="s">
        <v>394</v>
      </c>
      <c r="B34" s="188" t="s">
        <v>117</v>
      </c>
      <c r="C34" s="189" t="s">
        <v>108</v>
      </c>
      <c r="D34" s="189" t="s">
        <v>695</v>
      </c>
      <c r="E34" s="189" t="s">
        <v>248</v>
      </c>
      <c r="F34" s="189" t="s">
        <v>222</v>
      </c>
      <c r="G34" s="190">
        <f t="shared" ref="G34:I35" si="3">G35</f>
        <v>11.829000000000001</v>
      </c>
      <c r="H34" s="190">
        <f t="shared" si="3"/>
        <v>12.269</v>
      </c>
      <c r="I34" s="190">
        <f t="shared" si="3"/>
        <v>151.56200000000001</v>
      </c>
    </row>
    <row r="35" spans="1:9" ht="30" x14ac:dyDescent="0.25">
      <c r="A35" s="327" t="s">
        <v>686</v>
      </c>
      <c r="B35" s="21" t="s">
        <v>117</v>
      </c>
      <c r="C35" s="6" t="s">
        <v>108</v>
      </c>
      <c r="D35" s="6" t="s">
        <v>695</v>
      </c>
      <c r="E35" s="6" t="s">
        <v>248</v>
      </c>
      <c r="F35" s="6" t="s">
        <v>687</v>
      </c>
      <c r="G35" s="17">
        <f t="shared" si="3"/>
        <v>11.829000000000001</v>
      </c>
      <c r="H35" s="17">
        <f t="shared" si="3"/>
        <v>12.269</v>
      </c>
      <c r="I35" s="17">
        <f t="shared" si="3"/>
        <v>151.56200000000001</v>
      </c>
    </row>
    <row r="36" spans="1:9" ht="45" x14ac:dyDescent="0.25">
      <c r="A36" s="327" t="s">
        <v>688</v>
      </c>
      <c r="B36" s="21" t="s">
        <v>117</v>
      </c>
      <c r="C36" s="6" t="s">
        <v>108</v>
      </c>
      <c r="D36" s="6" t="s">
        <v>695</v>
      </c>
      <c r="E36" s="6" t="s">
        <v>248</v>
      </c>
      <c r="F36" s="6" t="s">
        <v>689</v>
      </c>
      <c r="G36" s="15">
        <f>'5'!D316</f>
        <v>11.829000000000001</v>
      </c>
      <c r="H36" s="15">
        <f>'5'!E316</f>
        <v>12.269</v>
      </c>
      <c r="I36" s="15">
        <f>'5'!F316</f>
        <v>151.56200000000001</v>
      </c>
    </row>
    <row r="37" spans="1:9" x14ac:dyDescent="0.25">
      <c r="A37" s="373" t="s">
        <v>701</v>
      </c>
      <c r="B37" s="188" t="s">
        <v>117</v>
      </c>
      <c r="C37" s="189" t="s">
        <v>108</v>
      </c>
      <c r="D37" s="189" t="s">
        <v>702</v>
      </c>
      <c r="E37" s="189" t="s">
        <v>676</v>
      </c>
      <c r="F37" s="189" t="s">
        <v>222</v>
      </c>
      <c r="G37" s="190">
        <f t="shared" ref="G37:I41" si="4">G38</f>
        <v>1214.511</v>
      </c>
      <c r="H37" s="190">
        <f t="shared" si="4"/>
        <v>2000</v>
      </c>
      <c r="I37" s="190">
        <f t="shared" si="4"/>
        <v>2000</v>
      </c>
    </row>
    <row r="38" spans="1:9" ht="30" x14ac:dyDescent="0.25">
      <c r="A38" s="374" t="s">
        <v>679</v>
      </c>
      <c r="B38" s="21" t="s">
        <v>117</v>
      </c>
      <c r="C38" s="6" t="s">
        <v>108</v>
      </c>
      <c r="D38" s="6" t="s">
        <v>702</v>
      </c>
      <c r="E38" s="191" t="s">
        <v>5</v>
      </c>
      <c r="F38" s="191" t="s">
        <v>222</v>
      </c>
      <c r="G38" s="17">
        <f t="shared" si="4"/>
        <v>1214.511</v>
      </c>
      <c r="H38" s="17">
        <f t="shared" si="4"/>
        <v>2000</v>
      </c>
      <c r="I38" s="17">
        <f t="shared" si="4"/>
        <v>2000</v>
      </c>
    </row>
    <row r="39" spans="1:9" ht="45.75" customHeight="1" x14ac:dyDescent="0.25">
      <c r="A39" s="374" t="s">
        <v>110</v>
      </c>
      <c r="B39" s="21" t="s">
        <v>117</v>
      </c>
      <c r="C39" s="6" t="s">
        <v>108</v>
      </c>
      <c r="D39" s="6" t="s">
        <v>702</v>
      </c>
      <c r="E39" s="191" t="s">
        <v>6</v>
      </c>
      <c r="F39" s="191" t="s">
        <v>222</v>
      </c>
      <c r="G39" s="17">
        <f t="shared" si="4"/>
        <v>1214.511</v>
      </c>
      <c r="H39" s="17">
        <f t="shared" si="4"/>
        <v>2000</v>
      </c>
      <c r="I39" s="17">
        <f t="shared" si="4"/>
        <v>2000</v>
      </c>
    </row>
    <row r="40" spans="1:9" ht="30" x14ac:dyDescent="0.25">
      <c r="A40" s="374" t="s">
        <v>306</v>
      </c>
      <c r="B40" s="21" t="s">
        <v>117</v>
      </c>
      <c r="C40" s="6" t="s">
        <v>108</v>
      </c>
      <c r="D40" s="6" t="s">
        <v>702</v>
      </c>
      <c r="E40" s="6" t="s">
        <v>307</v>
      </c>
      <c r="F40" s="191" t="s">
        <v>222</v>
      </c>
      <c r="G40" s="17">
        <f t="shared" si="4"/>
        <v>1214.511</v>
      </c>
      <c r="H40" s="17">
        <f t="shared" si="4"/>
        <v>2000</v>
      </c>
      <c r="I40" s="17">
        <f t="shared" si="4"/>
        <v>2000</v>
      </c>
    </row>
    <row r="41" spans="1:9" x14ac:dyDescent="0.25">
      <c r="A41" s="374" t="s">
        <v>690</v>
      </c>
      <c r="B41" s="21" t="s">
        <v>117</v>
      </c>
      <c r="C41" s="6" t="s">
        <v>108</v>
      </c>
      <c r="D41" s="6" t="s">
        <v>702</v>
      </c>
      <c r="E41" s="6" t="s">
        <v>307</v>
      </c>
      <c r="F41" s="191" t="s">
        <v>691</v>
      </c>
      <c r="G41" s="17">
        <f t="shared" si="4"/>
        <v>1214.511</v>
      </c>
      <c r="H41" s="17">
        <f t="shared" si="4"/>
        <v>2000</v>
      </c>
      <c r="I41" s="17">
        <f t="shared" si="4"/>
        <v>2000</v>
      </c>
    </row>
    <row r="42" spans="1:9" x14ac:dyDescent="0.25">
      <c r="A42" s="374" t="s">
        <v>706</v>
      </c>
      <c r="B42" s="21" t="s">
        <v>117</v>
      </c>
      <c r="C42" s="6" t="s">
        <v>108</v>
      </c>
      <c r="D42" s="6" t="s">
        <v>702</v>
      </c>
      <c r="E42" s="6" t="s">
        <v>307</v>
      </c>
      <c r="F42" s="191" t="s">
        <v>707</v>
      </c>
      <c r="G42" s="15">
        <f>'5'!D291</f>
        <v>1214.511</v>
      </c>
      <c r="H42" s="15">
        <f>'5'!E291</f>
        <v>2000</v>
      </c>
      <c r="I42" s="15">
        <f>'5'!F291</f>
        <v>2000</v>
      </c>
    </row>
    <row r="43" spans="1:9" ht="17.100000000000001" customHeight="1" x14ac:dyDescent="0.25">
      <c r="A43" s="373" t="s">
        <v>712</v>
      </c>
      <c r="B43" s="188">
        <v>951</v>
      </c>
      <c r="C43" s="189" t="s">
        <v>108</v>
      </c>
      <c r="D43" s="189" t="s">
        <v>713</v>
      </c>
      <c r="E43" s="189" t="s">
        <v>676</v>
      </c>
      <c r="F43" s="189" t="s">
        <v>222</v>
      </c>
      <c r="G43" s="190">
        <f>G44+G78+G127+G145+G88+G72+G91+G148+G96+G164+G172</f>
        <v>19755.935259999998</v>
      </c>
      <c r="H43" s="190">
        <f>H44+H78+H127+H145+H88+H72+H91+H148+H96+H164+H172</f>
        <v>18242.851350000001</v>
      </c>
      <c r="I43" s="190">
        <f>I44+I78+I127+I145+I88+I72+I91+I148+I96+I164+I172</f>
        <v>18451.457339999997</v>
      </c>
    </row>
    <row r="44" spans="1:9" ht="16.5" customHeight="1" x14ac:dyDescent="0.25">
      <c r="A44" s="327" t="s">
        <v>714</v>
      </c>
      <c r="B44" s="21">
        <v>951</v>
      </c>
      <c r="C44" s="6" t="s">
        <v>108</v>
      </c>
      <c r="D44" s="6" t="s">
        <v>713</v>
      </c>
      <c r="E44" s="6" t="s">
        <v>676</v>
      </c>
      <c r="F44" s="6" t="s">
        <v>222</v>
      </c>
      <c r="G44" s="17">
        <f>G45+G50+G55+G60+G65+G70+G101</f>
        <v>8080.9763500000008</v>
      </c>
      <c r="H44" s="17">
        <f>H45+H50+H55+H60+H65+H70+H101</f>
        <v>7858.2413499999993</v>
      </c>
      <c r="I44" s="17">
        <f>I45+I50+I55+I60+I65+I70+I101</f>
        <v>8086.8473399999984</v>
      </c>
    </row>
    <row r="45" spans="1:9" ht="78.75" customHeight="1" x14ac:dyDescent="0.25">
      <c r="A45" s="349" t="s">
        <v>715</v>
      </c>
      <c r="B45" s="46">
        <v>951</v>
      </c>
      <c r="C45" s="22" t="s">
        <v>108</v>
      </c>
      <c r="D45" s="22" t="s">
        <v>713</v>
      </c>
      <c r="E45" s="22" t="s">
        <v>11</v>
      </c>
      <c r="F45" s="22" t="s">
        <v>222</v>
      </c>
      <c r="G45" s="19">
        <f>G46+G48</f>
        <v>1101.2190000000001</v>
      </c>
      <c r="H45" s="19">
        <f>H46+H48</f>
        <v>1111.5810000000001</v>
      </c>
      <c r="I45" s="19">
        <f>I46+I48</f>
        <v>1153.444</v>
      </c>
    </row>
    <row r="46" spans="1:9" ht="93.75" customHeight="1" x14ac:dyDescent="0.25">
      <c r="A46" s="327" t="s">
        <v>680</v>
      </c>
      <c r="B46" s="21">
        <v>951</v>
      </c>
      <c r="C46" s="6" t="s">
        <v>108</v>
      </c>
      <c r="D46" s="6" t="s">
        <v>713</v>
      </c>
      <c r="E46" s="6" t="s">
        <v>11</v>
      </c>
      <c r="F46" s="6" t="s">
        <v>681</v>
      </c>
      <c r="G46" s="17">
        <f>G47</f>
        <v>1067.0640000000001</v>
      </c>
      <c r="H46" s="17">
        <f>H47</f>
        <v>952.80700000000002</v>
      </c>
      <c r="I46" s="17">
        <f>I47</f>
        <v>952.80700000000002</v>
      </c>
    </row>
    <row r="47" spans="1:9" ht="29.65" customHeight="1" x14ac:dyDescent="0.25">
      <c r="A47" s="327" t="s">
        <v>682</v>
      </c>
      <c r="B47" s="21">
        <v>951</v>
      </c>
      <c r="C47" s="6" t="s">
        <v>108</v>
      </c>
      <c r="D47" s="6" t="s">
        <v>713</v>
      </c>
      <c r="E47" s="6" t="s">
        <v>11</v>
      </c>
      <c r="F47" s="6" t="s">
        <v>683</v>
      </c>
      <c r="G47" s="15">
        <f>'3'!F88</f>
        <v>1067.0640000000001</v>
      </c>
      <c r="H47" s="15">
        <f>'3'!G88</f>
        <v>952.80700000000002</v>
      </c>
      <c r="I47" s="15">
        <f>'3'!H88</f>
        <v>952.80700000000002</v>
      </c>
    </row>
    <row r="48" spans="1:9" ht="32.1" customHeight="1" x14ac:dyDescent="0.25">
      <c r="A48" s="327" t="s">
        <v>686</v>
      </c>
      <c r="B48" s="21">
        <v>951</v>
      </c>
      <c r="C48" s="6" t="s">
        <v>108</v>
      </c>
      <c r="D48" s="6" t="s">
        <v>713</v>
      </c>
      <c r="E48" s="6" t="s">
        <v>11</v>
      </c>
      <c r="F48" s="6" t="s">
        <v>687</v>
      </c>
      <c r="G48" s="15">
        <f>G49</f>
        <v>34.154999999999973</v>
      </c>
      <c r="H48" s="17">
        <f>H49</f>
        <v>158.774</v>
      </c>
      <c r="I48" s="17">
        <f>I49</f>
        <v>200.637</v>
      </c>
    </row>
    <row r="49" spans="1:10" ht="45.75" customHeight="1" x14ac:dyDescent="0.25">
      <c r="A49" s="327" t="s">
        <v>688</v>
      </c>
      <c r="B49" s="21">
        <v>951</v>
      </c>
      <c r="C49" s="6" t="s">
        <v>108</v>
      </c>
      <c r="D49" s="6" t="s">
        <v>713</v>
      </c>
      <c r="E49" s="6" t="s">
        <v>11</v>
      </c>
      <c r="F49" s="6" t="s">
        <v>689</v>
      </c>
      <c r="G49" s="15">
        <f>'3'!F90</f>
        <v>34.154999999999973</v>
      </c>
      <c r="H49" s="15">
        <f>'3'!G90</f>
        <v>158.774</v>
      </c>
      <c r="I49" s="15">
        <f>'3'!H90</f>
        <v>200.637</v>
      </c>
    </row>
    <row r="50" spans="1:10" ht="54" customHeight="1" x14ac:dyDescent="0.25">
      <c r="A50" s="349" t="s">
        <v>716</v>
      </c>
      <c r="B50" s="46">
        <v>951</v>
      </c>
      <c r="C50" s="22" t="s">
        <v>108</v>
      </c>
      <c r="D50" s="22" t="s">
        <v>713</v>
      </c>
      <c r="E50" s="22" t="s">
        <v>435</v>
      </c>
      <c r="F50" s="22" t="s">
        <v>222</v>
      </c>
      <c r="G50" s="19">
        <f>G51+G53</f>
        <v>1680.9669999999999</v>
      </c>
      <c r="H50" s="19">
        <f>H51+H53</f>
        <v>1844.0160000000001</v>
      </c>
      <c r="I50" s="19">
        <f>I51+I53</f>
        <v>1917.778</v>
      </c>
      <c r="J50" s="49">
        <v>2236.6860000000001</v>
      </c>
    </row>
    <row r="51" spans="1:10" ht="93.75" customHeight="1" x14ac:dyDescent="0.25">
      <c r="A51" s="327" t="s">
        <v>680</v>
      </c>
      <c r="B51" s="21" t="s">
        <v>117</v>
      </c>
      <c r="C51" s="6" t="s">
        <v>108</v>
      </c>
      <c r="D51" s="6" t="s">
        <v>713</v>
      </c>
      <c r="E51" s="6" t="s">
        <v>435</v>
      </c>
      <c r="F51" s="6" t="s">
        <v>681</v>
      </c>
      <c r="G51" s="15">
        <f>G52</f>
        <v>1680.9669999999999</v>
      </c>
      <c r="H51" s="17">
        <f>H52</f>
        <v>1844.0160000000001</v>
      </c>
      <c r="I51" s="17">
        <f>I52</f>
        <v>1917.778</v>
      </c>
      <c r="J51" s="49">
        <f>G52-J52</f>
        <v>316.58899999999994</v>
      </c>
    </row>
    <row r="52" spans="1:10" ht="32.65" customHeight="1" x14ac:dyDescent="0.25">
      <c r="A52" s="327" t="s">
        <v>682</v>
      </c>
      <c r="B52" s="21" t="s">
        <v>117</v>
      </c>
      <c r="C52" s="6" t="s">
        <v>108</v>
      </c>
      <c r="D52" s="6" t="s">
        <v>713</v>
      </c>
      <c r="E52" s="6" t="s">
        <v>435</v>
      </c>
      <c r="F52" s="6" t="s">
        <v>683</v>
      </c>
      <c r="G52" s="15">
        <f>'3'!F93</f>
        <v>1680.9669999999999</v>
      </c>
      <c r="H52" s="15">
        <f>'3'!G93</f>
        <v>1844.0160000000001</v>
      </c>
      <c r="I52" s="15">
        <f>'3'!H93</f>
        <v>1917.778</v>
      </c>
      <c r="J52" s="8">
        <v>1364.3779999999999</v>
      </c>
    </row>
    <row r="53" spans="1:10" ht="32.1" customHeight="1" x14ac:dyDescent="0.25">
      <c r="A53" s="327" t="s">
        <v>686</v>
      </c>
      <c r="B53" s="21">
        <v>951</v>
      </c>
      <c r="C53" s="6" t="s">
        <v>108</v>
      </c>
      <c r="D53" s="6" t="s">
        <v>713</v>
      </c>
      <c r="E53" s="6" t="s">
        <v>435</v>
      </c>
      <c r="F53" s="6" t="s">
        <v>687</v>
      </c>
      <c r="G53" s="15">
        <f>G54</f>
        <v>0</v>
      </c>
      <c r="H53" s="15">
        <f>H54</f>
        <v>0</v>
      </c>
      <c r="I53" s="15">
        <f>I54</f>
        <v>0</v>
      </c>
      <c r="J53" s="49">
        <f>J50-J52</f>
        <v>872.30800000000022</v>
      </c>
    </row>
    <row r="54" spans="1:10" ht="44.65" customHeight="1" x14ac:dyDescent="0.25">
      <c r="A54" s="327" t="s">
        <v>688</v>
      </c>
      <c r="B54" s="21">
        <v>951</v>
      </c>
      <c r="C54" s="6" t="s">
        <v>108</v>
      </c>
      <c r="D54" s="6" t="s">
        <v>713</v>
      </c>
      <c r="E54" s="6" t="s">
        <v>435</v>
      </c>
      <c r="F54" s="6" t="s">
        <v>689</v>
      </c>
      <c r="G54" s="15">
        <v>0</v>
      </c>
      <c r="H54" s="15">
        <v>0</v>
      </c>
      <c r="I54" s="15">
        <v>0</v>
      </c>
      <c r="J54" s="49">
        <f>J53-G57</f>
        <v>-309.83299999999986</v>
      </c>
    </row>
    <row r="55" spans="1:10" ht="49.5" customHeight="1" x14ac:dyDescent="0.25">
      <c r="A55" s="349" t="s">
        <v>717</v>
      </c>
      <c r="B55" s="46" t="s">
        <v>117</v>
      </c>
      <c r="C55" s="22" t="s">
        <v>108</v>
      </c>
      <c r="D55" s="22" t="s">
        <v>713</v>
      </c>
      <c r="E55" s="22" t="s">
        <v>435</v>
      </c>
      <c r="F55" s="22" t="s">
        <v>222</v>
      </c>
      <c r="G55" s="99">
        <f>G56+G58</f>
        <v>1182.1410000000001</v>
      </c>
      <c r="H55" s="99">
        <f>H56+H58</f>
        <v>1052.0730000000001</v>
      </c>
      <c r="I55" s="99">
        <f>I56+I58</f>
        <v>1094.155</v>
      </c>
    </row>
    <row r="56" spans="1:10" ht="96" customHeight="1" x14ac:dyDescent="0.25">
      <c r="A56" s="327" t="s">
        <v>680</v>
      </c>
      <c r="B56" s="21" t="s">
        <v>117</v>
      </c>
      <c r="C56" s="6" t="s">
        <v>108</v>
      </c>
      <c r="D56" s="6" t="s">
        <v>713</v>
      </c>
      <c r="E56" s="6" t="s">
        <v>435</v>
      </c>
      <c r="F56" s="6" t="s">
        <v>681</v>
      </c>
      <c r="G56" s="15">
        <f>G57</f>
        <v>1182.1410000000001</v>
      </c>
      <c r="H56" s="15">
        <f>H57</f>
        <v>1052.0730000000001</v>
      </c>
      <c r="I56" s="15">
        <f>I57</f>
        <v>1094.155</v>
      </c>
      <c r="J56" s="49">
        <f>G55+G50</f>
        <v>2863.1080000000002</v>
      </c>
    </row>
    <row r="57" spans="1:10" ht="33.75" customHeight="1" x14ac:dyDescent="0.25">
      <c r="A57" s="327" t="s">
        <v>682</v>
      </c>
      <c r="B57" s="21">
        <v>951</v>
      </c>
      <c r="C57" s="6" t="s">
        <v>108</v>
      </c>
      <c r="D57" s="6" t="s">
        <v>713</v>
      </c>
      <c r="E57" s="6" t="s">
        <v>435</v>
      </c>
      <c r="F57" s="6" t="s">
        <v>683</v>
      </c>
      <c r="G57" s="15">
        <f>'3'!F98</f>
        <v>1182.1410000000001</v>
      </c>
      <c r="H57" s="15">
        <f>'3'!G98</f>
        <v>1052.0730000000001</v>
      </c>
      <c r="I57" s="15">
        <f>'3'!H98</f>
        <v>1094.155</v>
      </c>
    </row>
    <row r="58" spans="1:10" ht="31.15" customHeight="1" x14ac:dyDescent="0.25">
      <c r="A58" s="327" t="s">
        <v>686</v>
      </c>
      <c r="B58" s="21">
        <v>951</v>
      </c>
      <c r="C58" s="6" t="s">
        <v>108</v>
      </c>
      <c r="D58" s="6" t="s">
        <v>713</v>
      </c>
      <c r="E58" s="6" t="s">
        <v>435</v>
      </c>
      <c r="F58" s="6" t="s">
        <v>687</v>
      </c>
      <c r="G58" s="15">
        <f>G59</f>
        <v>0</v>
      </c>
      <c r="H58" s="15">
        <f>H59</f>
        <v>0</v>
      </c>
      <c r="I58" s="15">
        <f>I59</f>
        <v>0</v>
      </c>
    </row>
    <row r="59" spans="1:10" ht="50.25" customHeight="1" x14ac:dyDescent="0.25">
      <c r="A59" s="327" t="s">
        <v>688</v>
      </c>
      <c r="B59" s="21">
        <v>951</v>
      </c>
      <c r="C59" s="6" t="s">
        <v>108</v>
      </c>
      <c r="D59" s="6" t="s">
        <v>713</v>
      </c>
      <c r="E59" s="6" t="s">
        <v>435</v>
      </c>
      <c r="F59" s="6" t="s">
        <v>689</v>
      </c>
      <c r="G59" s="15">
        <v>0</v>
      </c>
      <c r="H59" s="15">
        <v>0</v>
      </c>
      <c r="I59" s="15">
        <v>0</v>
      </c>
    </row>
    <row r="60" spans="1:10" ht="111.75" customHeight="1" x14ac:dyDescent="0.25">
      <c r="A60" s="349" t="s">
        <v>718</v>
      </c>
      <c r="B60" s="46">
        <v>951</v>
      </c>
      <c r="C60" s="22" t="s">
        <v>108</v>
      </c>
      <c r="D60" s="22" t="s">
        <v>713</v>
      </c>
      <c r="E60" s="22" t="s">
        <v>719</v>
      </c>
      <c r="F60" s="22" t="s">
        <v>222</v>
      </c>
      <c r="G60" s="19">
        <f>G61+G63</f>
        <v>1447.646</v>
      </c>
      <c r="H60" s="19">
        <f>H61+H63</f>
        <v>1641.578</v>
      </c>
      <c r="I60" s="19">
        <f>I61+I63</f>
        <v>1696.2670000000001</v>
      </c>
    </row>
    <row r="61" spans="1:10" ht="97.5" customHeight="1" x14ac:dyDescent="0.25">
      <c r="A61" s="327" t="s">
        <v>680</v>
      </c>
      <c r="B61" s="21">
        <v>951</v>
      </c>
      <c r="C61" s="6" t="s">
        <v>108</v>
      </c>
      <c r="D61" s="6" t="s">
        <v>713</v>
      </c>
      <c r="E61" s="6" t="s">
        <v>719</v>
      </c>
      <c r="F61" s="6" t="s">
        <v>681</v>
      </c>
      <c r="G61" s="17">
        <f>G62</f>
        <v>1447.646</v>
      </c>
      <c r="H61" s="17">
        <f>H62</f>
        <v>1641.578</v>
      </c>
      <c r="I61" s="17">
        <f>I62</f>
        <v>1696.2670000000001</v>
      </c>
    </row>
    <row r="62" spans="1:10" ht="30" x14ac:dyDescent="0.25">
      <c r="A62" s="327" t="s">
        <v>682</v>
      </c>
      <c r="B62" s="21">
        <v>951</v>
      </c>
      <c r="C62" s="6" t="s">
        <v>108</v>
      </c>
      <c r="D62" s="6" t="s">
        <v>713</v>
      </c>
      <c r="E62" s="6" t="s">
        <v>719</v>
      </c>
      <c r="F62" s="6" t="s">
        <v>683</v>
      </c>
      <c r="G62" s="15">
        <f>'3'!F103</f>
        <v>1447.646</v>
      </c>
      <c r="H62" s="15">
        <f>'3'!G103</f>
        <v>1641.578</v>
      </c>
      <c r="I62" s="15">
        <f>'3'!H103</f>
        <v>1696.2670000000001</v>
      </c>
    </row>
    <row r="63" spans="1:10" ht="30.75" customHeight="1" x14ac:dyDescent="0.25">
      <c r="A63" s="327" t="s">
        <v>686</v>
      </c>
      <c r="B63" s="21">
        <v>951</v>
      </c>
      <c r="C63" s="6" t="s">
        <v>108</v>
      </c>
      <c r="D63" s="6" t="s">
        <v>713</v>
      </c>
      <c r="E63" s="6" t="s">
        <v>719</v>
      </c>
      <c r="F63" s="6" t="s">
        <v>687</v>
      </c>
      <c r="G63" s="15">
        <f>G64</f>
        <v>0</v>
      </c>
      <c r="H63" s="15">
        <f>H64</f>
        <v>0</v>
      </c>
      <c r="I63" s="15">
        <f>I64</f>
        <v>0</v>
      </c>
      <c r="J63" s="49"/>
    </row>
    <row r="64" spans="1:10" ht="45" x14ac:dyDescent="0.25">
      <c r="A64" s="327" t="s">
        <v>688</v>
      </c>
      <c r="B64" s="21">
        <v>951</v>
      </c>
      <c r="C64" s="6" t="s">
        <v>108</v>
      </c>
      <c r="D64" s="6" t="s">
        <v>713</v>
      </c>
      <c r="E64" s="6" t="s">
        <v>719</v>
      </c>
      <c r="F64" s="6" t="s">
        <v>689</v>
      </c>
      <c r="G64" s="15">
        <v>0</v>
      </c>
      <c r="H64" s="15">
        <v>0</v>
      </c>
      <c r="I64" s="15">
        <v>0</v>
      </c>
    </row>
    <row r="65" spans="1:10" ht="64.150000000000006" customHeight="1" x14ac:dyDescent="0.25">
      <c r="A65" s="349" t="s">
        <v>720</v>
      </c>
      <c r="B65" s="46">
        <v>951</v>
      </c>
      <c r="C65" s="22" t="s">
        <v>108</v>
      </c>
      <c r="D65" s="22" t="s">
        <v>713</v>
      </c>
      <c r="E65" s="22" t="s">
        <v>721</v>
      </c>
      <c r="F65" s="22" t="s">
        <v>222</v>
      </c>
      <c r="G65" s="99">
        <f>G68+G66</f>
        <v>721.30500000000006</v>
      </c>
      <c r="H65" s="19">
        <f>H68+H66</f>
        <v>449.23899999999998</v>
      </c>
      <c r="I65" s="19">
        <f>I68+I66</f>
        <v>465.44900000000001</v>
      </c>
    </row>
    <row r="66" spans="1:10" ht="96" customHeight="1" x14ac:dyDescent="0.25">
      <c r="A66" s="327" t="s">
        <v>680</v>
      </c>
      <c r="B66" s="21">
        <v>951</v>
      </c>
      <c r="C66" s="6" t="s">
        <v>108</v>
      </c>
      <c r="D66" s="6" t="s">
        <v>713</v>
      </c>
      <c r="E66" s="6" t="s">
        <v>721</v>
      </c>
      <c r="F66" s="6" t="s">
        <v>681</v>
      </c>
      <c r="G66" s="99">
        <f>G67</f>
        <v>416.25700000000001</v>
      </c>
      <c r="H66" s="19">
        <f>H67</f>
        <v>154.45699999999999</v>
      </c>
      <c r="I66" s="19">
        <f>I67</f>
        <v>154.45699999999999</v>
      </c>
      <c r="J66" s="19">
        <f>J67</f>
        <v>0</v>
      </c>
    </row>
    <row r="67" spans="1:10" ht="33" customHeight="1" x14ac:dyDescent="0.25">
      <c r="A67" s="327" t="s">
        <v>682</v>
      </c>
      <c r="B67" s="21">
        <v>951</v>
      </c>
      <c r="C67" s="6" t="s">
        <v>108</v>
      </c>
      <c r="D67" s="6" t="s">
        <v>713</v>
      </c>
      <c r="E67" s="6" t="s">
        <v>721</v>
      </c>
      <c r="F67" s="6" t="s">
        <v>683</v>
      </c>
      <c r="G67" s="99">
        <f>'3'!F107</f>
        <v>416.25700000000001</v>
      </c>
      <c r="H67" s="19">
        <f>'3'!G107</f>
        <v>154.45699999999999</v>
      </c>
      <c r="I67" s="19">
        <f>'3'!H107</f>
        <v>154.45699999999999</v>
      </c>
    </row>
    <row r="68" spans="1:10" ht="30" x14ac:dyDescent="0.25">
      <c r="A68" s="327" t="s">
        <v>686</v>
      </c>
      <c r="B68" s="21">
        <v>951</v>
      </c>
      <c r="C68" s="6" t="s">
        <v>108</v>
      </c>
      <c r="D68" s="6" t="s">
        <v>713</v>
      </c>
      <c r="E68" s="6" t="s">
        <v>721</v>
      </c>
      <c r="F68" s="6" t="s">
        <v>687</v>
      </c>
      <c r="G68" s="15">
        <f>G69</f>
        <v>305.048</v>
      </c>
      <c r="H68" s="17">
        <f>H69</f>
        <v>294.78199999999998</v>
      </c>
      <c r="I68" s="17">
        <f>I69</f>
        <v>310.99200000000002</v>
      </c>
    </row>
    <row r="69" spans="1:10" ht="45" x14ac:dyDescent="0.25">
      <c r="A69" s="327" t="s">
        <v>688</v>
      </c>
      <c r="B69" s="21">
        <v>951</v>
      </c>
      <c r="C69" s="6" t="s">
        <v>108</v>
      </c>
      <c r="D69" s="6" t="s">
        <v>713</v>
      </c>
      <c r="E69" s="6" t="s">
        <v>721</v>
      </c>
      <c r="F69" s="6" t="s">
        <v>689</v>
      </c>
      <c r="G69" s="15">
        <f>'3'!F109</f>
        <v>305.048</v>
      </c>
      <c r="H69" s="17">
        <f>'3'!G109</f>
        <v>294.78199999999998</v>
      </c>
      <c r="I69" s="17">
        <f>'3'!H109</f>
        <v>310.99200000000002</v>
      </c>
    </row>
    <row r="70" spans="1:10" s="52" customFormat="1" ht="30" hidden="1" x14ac:dyDescent="0.25">
      <c r="A70" s="338" t="s">
        <v>434</v>
      </c>
      <c r="B70" s="23">
        <v>951</v>
      </c>
      <c r="C70" s="24" t="s">
        <v>108</v>
      </c>
      <c r="D70" s="24" t="s">
        <v>713</v>
      </c>
      <c r="E70" s="24" t="s">
        <v>436</v>
      </c>
      <c r="F70" s="24" t="s">
        <v>222</v>
      </c>
      <c r="G70" s="25">
        <f>G71</f>
        <v>0</v>
      </c>
      <c r="H70" s="25">
        <f>H71</f>
        <v>0</v>
      </c>
      <c r="I70" s="25">
        <f>I71</f>
        <v>0</v>
      </c>
    </row>
    <row r="71" spans="1:10" ht="45" hidden="1" x14ac:dyDescent="0.25">
      <c r="A71" s="327" t="s">
        <v>688</v>
      </c>
      <c r="B71" s="21">
        <v>951</v>
      </c>
      <c r="C71" s="6" t="s">
        <v>108</v>
      </c>
      <c r="D71" s="6" t="s">
        <v>713</v>
      </c>
      <c r="E71" s="6" t="s">
        <v>436</v>
      </c>
      <c r="F71" s="6" t="s">
        <v>689</v>
      </c>
      <c r="G71" s="17"/>
      <c r="H71" s="17"/>
      <c r="I71" s="17"/>
    </row>
    <row r="72" spans="1:10" ht="68.25" hidden="1" customHeight="1" x14ac:dyDescent="0.25">
      <c r="A72" s="349" t="s">
        <v>234</v>
      </c>
      <c r="B72" s="21">
        <v>951</v>
      </c>
      <c r="C72" s="6" t="s">
        <v>108</v>
      </c>
      <c r="D72" s="6" t="s">
        <v>713</v>
      </c>
      <c r="E72" s="22" t="s">
        <v>21</v>
      </c>
      <c r="F72" s="22" t="s">
        <v>222</v>
      </c>
      <c r="G72" s="19">
        <f>G73+G74</f>
        <v>0</v>
      </c>
      <c r="H72" s="19">
        <f>H73+H74</f>
        <v>0</v>
      </c>
      <c r="I72" s="19">
        <f>I73+I74</f>
        <v>0</v>
      </c>
    </row>
    <row r="73" spans="1:10" ht="83.25" hidden="1" customHeight="1" x14ac:dyDescent="0.25">
      <c r="A73" s="374" t="s">
        <v>728</v>
      </c>
      <c r="B73" s="21">
        <v>951</v>
      </c>
      <c r="C73" s="6" t="s">
        <v>108</v>
      </c>
      <c r="D73" s="6" t="s">
        <v>713</v>
      </c>
      <c r="E73" s="6" t="s">
        <v>250</v>
      </c>
      <c r="F73" s="6" t="s">
        <v>727</v>
      </c>
      <c r="G73" s="17"/>
      <c r="H73" s="17"/>
      <c r="I73" s="17"/>
    </row>
    <row r="74" spans="1:10" ht="81" hidden="1" customHeight="1" x14ac:dyDescent="0.25">
      <c r="A74" s="374" t="s">
        <v>943</v>
      </c>
      <c r="B74" s="21">
        <v>951</v>
      </c>
      <c r="C74" s="6" t="s">
        <v>108</v>
      </c>
      <c r="D74" s="6" t="s">
        <v>713</v>
      </c>
      <c r="E74" s="6" t="s">
        <v>78</v>
      </c>
      <c r="F74" s="6" t="s">
        <v>727</v>
      </c>
      <c r="G74" s="17"/>
      <c r="H74" s="17"/>
      <c r="I74" s="17"/>
    </row>
    <row r="75" spans="1:10" s="184" customFormat="1" ht="75" hidden="1" x14ac:dyDescent="0.25">
      <c r="A75" s="349" t="s">
        <v>412</v>
      </c>
      <c r="B75" s="21">
        <v>951</v>
      </c>
      <c r="C75" s="22" t="s">
        <v>108</v>
      </c>
      <c r="D75" s="22" t="s">
        <v>713</v>
      </c>
      <c r="E75" s="22" t="s">
        <v>413</v>
      </c>
      <c r="F75" s="22" t="s">
        <v>222</v>
      </c>
      <c r="G75" s="19">
        <f t="shared" ref="G75:I76" si="5">G76</f>
        <v>0</v>
      </c>
      <c r="H75" s="19">
        <f t="shared" si="5"/>
        <v>0</v>
      </c>
      <c r="I75" s="19">
        <f t="shared" si="5"/>
        <v>0</v>
      </c>
    </row>
    <row r="76" spans="1:10" ht="95.25" hidden="1" customHeight="1" x14ac:dyDescent="0.25">
      <c r="A76" s="327" t="s">
        <v>680</v>
      </c>
      <c r="B76" s="21">
        <v>951</v>
      </c>
      <c r="C76" s="6" t="s">
        <v>108</v>
      </c>
      <c r="D76" s="6" t="s">
        <v>713</v>
      </c>
      <c r="E76" s="6" t="s">
        <v>413</v>
      </c>
      <c r="F76" s="6" t="s">
        <v>681</v>
      </c>
      <c r="G76" s="17">
        <f t="shared" si="5"/>
        <v>0</v>
      </c>
      <c r="H76" s="17">
        <f t="shared" si="5"/>
        <v>0</v>
      </c>
      <c r="I76" s="17">
        <f t="shared" si="5"/>
        <v>0</v>
      </c>
    </row>
    <row r="77" spans="1:10" ht="30" hidden="1" x14ac:dyDescent="0.25">
      <c r="A77" s="327" t="s">
        <v>682</v>
      </c>
      <c r="B77" s="21">
        <v>951</v>
      </c>
      <c r="C77" s="6" t="s">
        <v>108</v>
      </c>
      <c r="D77" s="6" t="s">
        <v>713</v>
      </c>
      <c r="E77" s="6" t="s">
        <v>413</v>
      </c>
      <c r="F77" s="6" t="s">
        <v>683</v>
      </c>
      <c r="G77" s="17"/>
      <c r="H77" s="17"/>
      <c r="I77" s="17"/>
    </row>
    <row r="78" spans="1:10" ht="45" x14ac:dyDescent="0.25">
      <c r="A78" s="338" t="s">
        <v>679</v>
      </c>
      <c r="B78" s="45">
        <v>951</v>
      </c>
      <c r="C78" s="27" t="s">
        <v>108</v>
      </c>
      <c r="D78" s="27" t="s">
        <v>713</v>
      </c>
      <c r="E78" s="27" t="s">
        <v>5</v>
      </c>
      <c r="F78" s="27" t="s">
        <v>222</v>
      </c>
      <c r="G78" s="26">
        <f>G79</f>
        <v>7882.6860999999999</v>
      </c>
      <c r="H78" s="26">
        <f>H79</f>
        <v>7697.5</v>
      </c>
      <c r="I78" s="26">
        <f>I79</f>
        <v>7697.5</v>
      </c>
    </row>
    <row r="79" spans="1:10" ht="53.25" customHeight="1" x14ac:dyDescent="0.25">
      <c r="A79" s="327" t="s">
        <v>110</v>
      </c>
      <c r="B79" s="21">
        <v>951</v>
      </c>
      <c r="C79" s="6" t="s">
        <v>108</v>
      </c>
      <c r="D79" s="6" t="s">
        <v>713</v>
      </c>
      <c r="E79" s="6" t="s">
        <v>6</v>
      </c>
      <c r="F79" s="6" t="s">
        <v>222</v>
      </c>
      <c r="G79" s="17">
        <f>G80+G85+G112+G115+G118+G121+G124</f>
        <v>7882.6860999999999</v>
      </c>
      <c r="H79" s="17">
        <f>H80+H85+H112+H115+H118+H121+H124</f>
        <v>7697.5</v>
      </c>
      <c r="I79" s="17">
        <f>I80+I85+I112+I115+I118+I121+I124</f>
        <v>7697.5</v>
      </c>
    </row>
    <row r="80" spans="1:10" ht="53.25" customHeight="1" x14ac:dyDescent="0.25">
      <c r="A80" s="327" t="s">
        <v>729</v>
      </c>
      <c r="B80" s="21">
        <v>951</v>
      </c>
      <c r="C80" s="6" t="s">
        <v>108</v>
      </c>
      <c r="D80" s="6" t="s">
        <v>713</v>
      </c>
      <c r="E80" s="6" t="s">
        <v>9</v>
      </c>
      <c r="F80" s="6" t="s">
        <v>222</v>
      </c>
      <c r="G80" s="17">
        <f>G81+G83</f>
        <v>7247.5</v>
      </c>
      <c r="H80" s="17">
        <f>H81+H83</f>
        <v>7247.5</v>
      </c>
      <c r="I80" s="17">
        <f>I81+I83</f>
        <v>7247.5</v>
      </c>
    </row>
    <row r="81" spans="1:9" ht="94.5" customHeight="1" x14ac:dyDescent="0.25">
      <c r="A81" s="327" t="s">
        <v>680</v>
      </c>
      <c r="B81" s="21">
        <v>951</v>
      </c>
      <c r="C81" s="6" t="s">
        <v>108</v>
      </c>
      <c r="D81" s="6" t="s">
        <v>713</v>
      </c>
      <c r="E81" s="6" t="s">
        <v>9</v>
      </c>
      <c r="F81" s="6" t="s">
        <v>681</v>
      </c>
      <c r="G81" s="17">
        <f>G82</f>
        <v>7155.5</v>
      </c>
      <c r="H81" s="17">
        <f>H82</f>
        <v>7155.5</v>
      </c>
      <c r="I81" s="17">
        <f>I82</f>
        <v>7155.5</v>
      </c>
    </row>
    <row r="82" spans="1:9" ht="30" x14ac:dyDescent="0.25">
      <c r="A82" s="327" t="s">
        <v>682</v>
      </c>
      <c r="B82" s="21">
        <v>951</v>
      </c>
      <c r="C82" s="6" t="s">
        <v>108</v>
      </c>
      <c r="D82" s="6" t="s">
        <v>713</v>
      </c>
      <c r="E82" s="6" t="s">
        <v>9</v>
      </c>
      <c r="F82" s="6" t="s">
        <v>683</v>
      </c>
      <c r="G82" s="17">
        <f>'3'!F127</f>
        <v>7155.5</v>
      </c>
      <c r="H82" s="17">
        <f>'3'!G127</f>
        <v>7155.5</v>
      </c>
      <c r="I82" s="17">
        <f>'3'!H127</f>
        <v>7155.5</v>
      </c>
    </row>
    <row r="83" spans="1:9" ht="30" x14ac:dyDescent="0.25">
      <c r="A83" s="327" t="s">
        <v>686</v>
      </c>
      <c r="B83" s="21">
        <v>951</v>
      </c>
      <c r="C83" s="6" t="s">
        <v>108</v>
      </c>
      <c r="D83" s="6" t="s">
        <v>713</v>
      </c>
      <c r="E83" s="6" t="s">
        <v>9</v>
      </c>
      <c r="F83" s="6" t="s">
        <v>687</v>
      </c>
      <c r="G83" s="17">
        <f>G84</f>
        <v>92</v>
      </c>
      <c r="H83" s="17">
        <f>H84</f>
        <v>92</v>
      </c>
      <c r="I83" s="17">
        <f>I84</f>
        <v>92</v>
      </c>
    </row>
    <row r="84" spans="1:9" ht="45.75" customHeight="1" x14ac:dyDescent="0.25">
      <c r="A84" s="327" t="s">
        <v>688</v>
      </c>
      <c r="B84" s="21">
        <v>951</v>
      </c>
      <c r="C84" s="6" t="s">
        <v>108</v>
      </c>
      <c r="D84" s="6" t="s">
        <v>713</v>
      </c>
      <c r="E84" s="6" t="s">
        <v>9</v>
      </c>
      <c r="F84" s="6" t="s">
        <v>689</v>
      </c>
      <c r="G84" s="17">
        <f>'3'!F129</f>
        <v>92</v>
      </c>
      <c r="H84" s="17">
        <f>'3'!G129</f>
        <v>92</v>
      </c>
      <c r="I84" s="17">
        <f>'3'!H129</f>
        <v>92</v>
      </c>
    </row>
    <row r="85" spans="1:9" ht="18.75" customHeight="1" x14ac:dyDescent="0.25">
      <c r="A85" s="349" t="s">
        <v>730</v>
      </c>
      <c r="B85" s="46">
        <v>951</v>
      </c>
      <c r="C85" s="22" t="s">
        <v>108</v>
      </c>
      <c r="D85" s="22" t="s">
        <v>713</v>
      </c>
      <c r="E85" s="22" t="s">
        <v>12</v>
      </c>
      <c r="F85" s="22" t="s">
        <v>222</v>
      </c>
      <c r="G85" s="99">
        <f t="shared" ref="G85:I86" si="6">G86</f>
        <v>5.5111000000000008</v>
      </c>
      <c r="H85" s="19">
        <f t="shared" si="6"/>
        <v>0</v>
      </c>
      <c r="I85" s="19">
        <f t="shared" si="6"/>
        <v>0</v>
      </c>
    </row>
    <row r="86" spans="1:9" ht="23.25" customHeight="1" x14ac:dyDescent="0.25">
      <c r="A86" s="327" t="s">
        <v>690</v>
      </c>
      <c r="B86" s="21">
        <v>951</v>
      </c>
      <c r="C86" s="6" t="s">
        <v>108</v>
      </c>
      <c r="D86" s="6" t="s">
        <v>713</v>
      </c>
      <c r="E86" s="6" t="s">
        <v>12</v>
      </c>
      <c r="F86" s="6" t="s">
        <v>691</v>
      </c>
      <c r="G86" s="15">
        <f t="shared" si="6"/>
        <v>5.5111000000000008</v>
      </c>
      <c r="H86" s="17">
        <f t="shared" si="6"/>
        <v>0</v>
      </c>
      <c r="I86" s="17">
        <f t="shared" si="6"/>
        <v>0</v>
      </c>
    </row>
    <row r="87" spans="1:9" ht="21.75" customHeight="1" x14ac:dyDescent="0.25">
      <c r="A87" s="327" t="s">
        <v>730</v>
      </c>
      <c r="B87" s="21">
        <v>951</v>
      </c>
      <c r="C87" s="6" t="s">
        <v>108</v>
      </c>
      <c r="D87" s="6" t="s">
        <v>713</v>
      </c>
      <c r="E87" s="6" t="s">
        <v>12</v>
      </c>
      <c r="F87" s="6" t="s">
        <v>731</v>
      </c>
      <c r="G87" s="15">
        <f>'5'!D267</f>
        <v>5.5111000000000008</v>
      </c>
      <c r="H87" s="15">
        <f>'5'!E267</f>
        <v>0</v>
      </c>
      <c r="I87" s="15">
        <f>'5'!F267</f>
        <v>0</v>
      </c>
    </row>
    <row r="88" spans="1:9" ht="57.6" customHeight="1" x14ac:dyDescent="0.25">
      <c r="A88" s="349" t="s">
        <v>732</v>
      </c>
      <c r="B88" s="46">
        <v>951</v>
      </c>
      <c r="C88" s="22" t="s">
        <v>108</v>
      </c>
      <c r="D88" s="22" t="s">
        <v>713</v>
      </c>
      <c r="E88" s="22" t="s">
        <v>13</v>
      </c>
      <c r="F88" s="22" t="s">
        <v>222</v>
      </c>
      <c r="G88" s="99">
        <f t="shared" ref="G88:I89" si="7">G89</f>
        <v>860</v>
      </c>
      <c r="H88" s="99">
        <f t="shared" si="7"/>
        <v>420.96</v>
      </c>
      <c r="I88" s="99">
        <f t="shared" si="7"/>
        <v>420.96</v>
      </c>
    </row>
    <row r="89" spans="1:9" ht="30" x14ac:dyDescent="0.25">
      <c r="A89" s="327" t="s">
        <v>686</v>
      </c>
      <c r="B89" s="21">
        <v>951</v>
      </c>
      <c r="C89" s="6" t="s">
        <v>108</v>
      </c>
      <c r="D89" s="6" t="s">
        <v>713</v>
      </c>
      <c r="E89" s="6" t="s">
        <v>13</v>
      </c>
      <c r="F89" s="6" t="s">
        <v>687</v>
      </c>
      <c r="G89" s="15">
        <f t="shared" si="7"/>
        <v>860</v>
      </c>
      <c r="H89" s="15">
        <f t="shared" si="7"/>
        <v>420.96</v>
      </c>
      <c r="I89" s="15">
        <f t="shared" si="7"/>
        <v>420.96</v>
      </c>
    </row>
    <row r="90" spans="1:9" ht="52.5" customHeight="1" x14ac:dyDescent="0.25">
      <c r="A90" s="327" t="s">
        <v>688</v>
      </c>
      <c r="B90" s="21">
        <v>951</v>
      </c>
      <c r="C90" s="6" t="s">
        <v>108</v>
      </c>
      <c r="D90" s="6" t="s">
        <v>713</v>
      </c>
      <c r="E90" s="6" t="s">
        <v>13</v>
      </c>
      <c r="F90" s="6" t="s">
        <v>689</v>
      </c>
      <c r="G90" s="15">
        <f>'5'!D269</f>
        <v>860</v>
      </c>
      <c r="H90" s="15">
        <f>'5'!E269</f>
        <v>420.96</v>
      </c>
      <c r="I90" s="15">
        <f>'5'!F269</f>
        <v>420.96</v>
      </c>
    </row>
    <row r="91" spans="1:9" ht="20.25" customHeight="1" x14ac:dyDescent="0.25">
      <c r="A91" s="349" t="s">
        <v>274</v>
      </c>
      <c r="B91" s="46" t="s">
        <v>117</v>
      </c>
      <c r="C91" s="22" t="s">
        <v>108</v>
      </c>
      <c r="D91" s="22" t="s">
        <v>713</v>
      </c>
      <c r="E91" s="22" t="s">
        <v>275</v>
      </c>
      <c r="F91" s="22" t="s">
        <v>222</v>
      </c>
      <c r="G91" s="99">
        <f>G92+G94</f>
        <v>2551.7728099999999</v>
      </c>
      <c r="H91" s="99">
        <f>H92+H94</f>
        <v>2087.15</v>
      </c>
      <c r="I91" s="99">
        <f>I92+I94</f>
        <v>2087.15</v>
      </c>
    </row>
    <row r="92" spans="1:9" ht="34.15" customHeight="1" x14ac:dyDescent="0.25">
      <c r="A92" s="327" t="s">
        <v>686</v>
      </c>
      <c r="B92" s="21" t="s">
        <v>117</v>
      </c>
      <c r="C92" s="6" t="s">
        <v>108</v>
      </c>
      <c r="D92" s="6" t="s">
        <v>713</v>
      </c>
      <c r="E92" s="6" t="s">
        <v>275</v>
      </c>
      <c r="F92" s="6" t="s">
        <v>687</v>
      </c>
      <c r="G92" s="15">
        <f>G93</f>
        <v>2551.7728099999999</v>
      </c>
      <c r="H92" s="15">
        <f>H93</f>
        <v>2087.15</v>
      </c>
      <c r="I92" s="15">
        <f>I93</f>
        <v>2087.15</v>
      </c>
    </row>
    <row r="93" spans="1:9" ht="51" customHeight="1" x14ac:dyDescent="0.25">
      <c r="A93" s="327" t="s">
        <v>688</v>
      </c>
      <c r="B93" s="21" t="s">
        <v>117</v>
      </c>
      <c r="C93" s="6" t="s">
        <v>108</v>
      </c>
      <c r="D93" s="6" t="s">
        <v>713</v>
      </c>
      <c r="E93" s="6" t="s">
        <v>275</v>
      </c>
      <c r="F93" s="6" t="s">
        <v>689</v>
      </c>
      <c r="G93" s="15">
        <f>'5'!D287</f>
        <v>2551.7728099999999</v>
      </c>
      <c r="H93" s="15">
        <f>'5'!E287</f>
        <v>2087.15</v>
      </c>
      <c r="I93" s="15">
        <f>'5'!F287</f>
        <v>2087.15</v>
      </c>
    </row>
    <row r="94" spans="1:9" ht="21.75" customHeight="1" x14ac:dyDescent="0.25">
      <c r="A94" s="327" t="s">
        <v>690</v>
      </c>
      <c r="B94" s="21" t="s">
        <v>117</v>
      </c>
      <c r="C94" s="6" t="s">
        <v>108</v>
      </c>
      <c r="D94" s="6" t="s">
        <v>713</v>
      </c>
      <c r="E94" s="6" t="s">
        <v>275</v>
      </c>
      <c r="F94" s="6" t="s">
        <v>691</v>
      </c>
      <c r="G94" s="15">
        <f>G95</f>
        <v>0</v>
      </c>
      <c r="H94" s="15">
        <f>H95</f>
        <v>0</v>
      </c>
      <c r="I94" s="15">
        <f>I95</f>
        <v>0</v>
      </c>
    </row>
    <row r="95" spans="1:9" hidden="1" x14ac:dyDescent="0.25">
      <c r="A95" s="327" t="s">
        <v>692</v>
      </c>
      <c r="B95" s="21" t="s">
        <v>117</v>
      </c>
      <c r="C95" s="6" t="s">
        <v>108</v>
      </c>
      <c r="D95" s="6" t="s">
        <v>713</v>
      </c>
      <c r="E95" s="6" t="s">
        <v>275</v>
      </c>
      <c r="F95" s="6" t="s">
        <v>693</v>
      </c>
      <c r="G95" s="15"/>
      <c r="H95" s="15"/>
      <c r="I95" s="15"/>
    </row>
    <row r="96" spans="1:9" ht="78.75" customHeight="1" x14ac:dyDescent="0.25">
      <c r="A96" s="349" t="s">
        <v>526</v>
      </c>
      <c r="B96" s="46" t="s">
        <v>117</v>
      </c>
      <c r="C96" s="22" t="s">
        <v>108</v>
      </c>
      <c r="D96" s="22" t="s">
        <v>713</v>
      </c>
      <c r="E96" s="6" t="s">
        <v>527</v>
      </c>
      <c r="F96" s="22" t="s">
        <v>222</v>
      </c>
      <c r="G96" s="99">
        <f>G97+G99</f>
        <v>217.5</v>
      </c>
      <c r="H96" s="99">
        <f>H97+H99</f>
        <v>0</v>
      </c>
      <c r="I96" s="99">
        <f>I97+I99</f>
        <v>0</v>
      </c>
    </row>
    <row r="97" spans="1:10" ht="33.75" customHeight="1" x14ac:dyDescent="0.25">
      <c r="A97" s="327" t="s">
        <v>686</v>
      </c>
      <c r="B97" s="21" t="s">
        <v>117</v>
      </c>
      <c r="C97" s="6" t="s">
        <v>108</v>
      </c>
      <c r="D97" s="6" t="s">
        <v>713</v>
      </c>
      <c r="E97" s="6" t="s">
        <v>527</v>
      </c>
      <c r="F97" s="6" t="s">
        <v>687</v>
      </c>
      <c r="G97" s="15">
        <f>G98</f>
        <v>217.5</v>
      </c>
      <c r="H97" s="17">
        <f>H98</f>
        <v>0</v>
      </c>
      <c r="I97" s="17">
        <f>I98</f>
        <v>0</v>
      </c>
    </row>
    <row r="98" spans="1:10" ht="48" customHeight="1" x14ac:dyDescent="0.25">
      <c r="A98" s="327" t="s">
        <v>688</v>
      </c>
      <c r="B98" s="21" t="s">
        <v>117</v>
      </c>
      <c r="C98" s="6" t="s">
        <v>108</v>
      </c>
      <c r="D98" s="6" t="s">
        <v>713</v>
      </c>
      <c r="E98" s="6" t="s">
        <v>527</v>
      </c>
      <c r="F98" s="6" t="s">
        <v>689</v>
      </c>
      <c r="G98" s="15">
        <f>'5'!D296</f>
        <v>217.5</v>
      </c>
      <c r="H98" s="17">
        <v>0</v>
      </c>
      <c r="I98" s="17">
        <v>0</v>
      </c>
    </row>
    <row r="99" spans="1:10" ht="20.25" hidden="1" customHeight="1" x14ac:dyDescent="0.25">
      <c r="A99" s="327" t="s">
        <v>690</v>
      </c>
      <c r="B99" s="21" t="s">
        <v>117</v>
      </c>
      <c r="C99" s="6" t="s">
        <v>108</v>
      </c>
      <c r="D99" s="6" t="s">
        <v>713</v>
      </c>
      <c r="E99" s="6" t="s">
        <v>300</v>
      </c>
      <c r="F99" s="6" t="s">
        <v>691</v>
      </c>
      <c r="G99" s="15">
        <f>G100</f>
        <v>0</v>
      </c>
      <c r="H99" s="17">
        <f>H100</f>
        <v>0</v>
      </c>
      <c r="I99" s="17">
        <f>I100</f>
        <v>0</v>
      </c>
    </row>
    <row r="100" spans="1:10" ht="20.25" hidden="1" customHeight="1" x14ac:dyDescent="0.25">
      <c r="A100" s="327" t="s">
        <v>692</v>
      </c>
      <c r="B100" s="21" t="s">
        <v>117</v>
      </c>
      <c r="C100" s="6" t="s">
        <v>108</v>
      </c>
      <c r="D100" s="6" t="s">
        <v>713</v>
      </c>
      <c r="E100" s="6" t="s">
        <v>300</v>
      </c>
      <c r="F100" s="6" t="s">
        <v>693</v>
      </c>
      <c r="G100" s="15"/>
      <c r="H100" s="17"/>
      <c r="I100" s="17"/>
    </row>
    <row r="101" spans="1:10" ht="78.75" customHeight="1" x14ac:dyDescent="0.25">
      <c r="A101" s="338" t="s">
        <v>733</v>
      </c>
      <c r="B101" s="23" t="s">
        <v>117</v>
      </c>
      <c r="C101" s="24" t="s">
        <v>108</v>
      </c>
      <c r="D101" s="24" t="s">
        <v>713</v>
      </c>
      <c r="E101" s="24" t="s">
        <v>676</v>
      </c>
      <c r="F101" s="24" t="s">
        <v>222</v>
      </c>
      <c r="G101" s="103">
        <f>G102</f>
        <v>1947.6983500000001</v>
      </c>
      <c r="H101" s="25">
        <f t="shared" ref="H101:I102" si="8">H102</f>
        <v>1759.7543500000002</v>
      </c>
      <c r="I101" s="25">
        <f t="shared" si="8"/>
        <v>1759.75434</v>
      </c>
    </row>
    <row r="102" spans="1:10" ht="32.25" customHeight="1" x14ac:dyDescent="0.25">
      <c r="A102" s="327" t="s">
        <v>709</v>
      </c>
      <c r="B102" s="21" t="s">
        <v>117</v>
      </c>
      <c r="C102" s="6" t="s">
        <v>108</v>
      </c>
      <c r="D102" s="6" t="s">
        <v>713</v>
      </c>
      <c r="E102" s="6" t="s">
        <v>5</v>
      </c>
      <c r="F102" s="6" t="s">
        <v>222</v>
      </c>
      <c r="G102" s="15">
        <f>G103</f>
        <v>1947.6983500000001</v>
      </c>
      <c r="H102" s="17">
        <f t="shared" si="8"/>
        <v>1759.7543500000002</v>
      </c>
      <c r="I102" s="17">
        <f t="shared" si="8"/>
        <v>1759.75434</v>
      </c>
    </row>
    <row r="103" spans="1:10" ht="47.25" customHeight="1" x14ac:dyDescent="0.25">
      <c r="A103" s="327" t="s">
        <v>110</v>
      </c>
      <c r="B103" s="21" t="s">
        <v>117</v>
      </c>
      <c r="C103" s="6" t="s">
        <v>108</v>
      </c>
      <c r="D103" s="6" t="s">
        <v>713</v>
      </c>
      <c r="E103" s="6" t="s">
        <v>6</v>
      </c>
      <c r="F103" s="6" t="s">
        <v>222</v>
      </c>
      <c r="G103" s="17">
        <f>G104+G106</f>
        <v>1947.6983500000001</v>
      </c>
      <c r="H103" s="17">
        <f>H104+H106</f>
        <v>1759.7543500000002</v>
      </c>
      <c r="I103" s="17">
        <f>I104+I106</f>
        <v>1759.75434</v>
      </c>
    </row>
    <row r="104" spans="1:10" ht="93" customHeight="1" x14ac:dyDescent="0.25">
      <c r="A104" s="327" t="s">
        <v>680</v>
      </c>
      <c r="B104" s="21" t="s">
        <v>117</v>
      </c>
      <c r="C104" s="6" t="s">
        <v>108</v>
      </c>
      <c r="D104" s="6" t="s">
        <v>713</v>
      </c>
      <c r="E104" s="3" t="s">
        <v>1060</v>
      </c>
      <c r="F104" s="4" t="s">
        <v>681</v>
      </c>
      <c r="G104" s="15">
        <f>G105</f>
        <v>1224.33123</v>
      </c>
      <c r="H104" s="17">
        <f>H105</f>
        <v>976.86347000000001</v>
      </c>
      <c r="I104" s="17">
        <f>I105</f>
        <v>976.86347000000001</v>
      </c>
    </row>
    <row r="105" spans="1:10" ht="31.9" customHeight="1" x14ac:dyDescent="0.25">
      <c r="A105" s="327" t="s">
        <v>682</v>
      </c>
      <c r="B105" s="21" t="s">
        <v>117</v>
      </c>
      <c r="C105" s="6" t="s">
        <v>108</v>
      </c>
      <c r="D105" s="6" t="s">
        <v>713</v>
      </c>
      <c r="E105" s="3" t="s">
        <v>1060</v>
      </c>
      <c r="F105" s="4" t="s">
        <v>683</v>
      </c>
      <c r="G105" s="15">
        <f>'3'!F152</f>
        <v>1224.33123</v>
      </c>
      <c r="H105" s="17">
        <f>'3'!G152</f>
        <v>976.86347000000001</v>
      </c>
      <c r="I105" s="17">
        <f>'3'!H152</f>
        <v>976.86347000000001</v>
      </c>
      <c r="J105" s="192"/>
    </row>
    <row r="106" spans="1:10" ht="30" x14ac:dyDescent="0.25">
      <c r="A106" s="327" t="s">
        <v>686</v>
      </c>
      <c r="B106" s="21" t="s">
        <v>117</v>
      </c>
      <c r="C106" s="6" t="s">
        <v>108</v>
      </c>
      <c r="D106" s="6" t="s">
        <v>713</v>
      </c>
      <c r="E106" s="3" t="s">
        <v>1060</v>
      </c>
      <c r="F106" s="4" t="s">
        <v>687</v>
      </c>
      <c r="G106" s="15">
        <f>G107</f>
        <v>723.36712</v>
      </c>
      <c r="H106" s="17">
        <f>H107</f>
        <v>782.89088000000004</v>
      </c>
      <c r="I106" s="17">
        <f>I107</f>
        <v>782.89086999999995</v>
      </c>
    </row>
    <row r="107" spans="1:10" ht="46.5" customHeight="1" x14ac:dyDescent="0.25">
      <c r="A107" s="327" t="s">
        <v>688</v>
      </c>
      <c r="B107" s="21" t="s">
        <v>117</v>
      </c>
      <c r="C107" s="6" t="s">
        <v>108</v>
      </c>
      <c r="D107" s="6" t="s">
        <v>713</v>
      </c>
      <c r="E107" s="3" t="s">
        <v>1060</v>
      </c>
      <c r="F107" s="4" t="s">
        <v>689</v>
      </c>
      <c r="G107" s="15">
        <f>'3'!F154</f>
        <v>723.36712</v>
      </c>
      <c r="H107" s="15">
        <f>'3'!G154</f>
        <v>782.89088000000004</v>
      </c>
      <c r="I107" s="15">
        <f>'3'!H154</f>
        <v>782.89086999999995</v>
      </c>
    </row>
    <row r="108" spans="1:10" ht="33.6" hidden="1" customHeight="1" x14ac:dyDescent="0.25">
      <c r="A108" s="327" t="s">
        <v>709</v>
      </c>
      <c r="B108" s="21" t="s">
        <v>117</v>
      </c>
      <c r="C108" s="6" t="s">
        <v>108</v>
      </c>
      <c r="D108" s="6" t="s">
        <v>713</v>
      </c>
      <c r="E108" s="6" t="s">
        <v>5</v>
      </c>
      <c r="F108" s="17" t="str">
        <f>F109</f>
        <v>000</v>
      </c>
      <c r="G108" s="17">
        <f>G109</f>
        <v>0</v>
      </c>
      <c r="H108" s="17">
        <f t="shared" ref="H108:I110" si="9">H109</f>
        <v>0</v>
      </c>
      <c r="I108" s="17">
        <f t="shared" si="9"/>
        <v>0</v>
      </c>
    </row>
    <row r="109" spans="1:10" ht="52.5" hidden="1" customHeight="1" x14ac:dyDescent="0.25">
      <c r="A109" s="327" t="s">
        <v>110</v>
      </c>
      <c r="B109" s="21" t="s">
        <v>117</v>
      </c>
      <c r="C109" s="6" t="s">
        <v>108</v>
      </c>
      <c r="D109" s="6" t="s">
        <v>713</v>
      </c>
      <c r="E109" s="6" t="s">
        <v>6</v>
      </c>
      <c r="F109" s="6" t="s">
        <v>222</v>
      </c>
      <c r="G109" s="17">
        <f>G110</f>
        <v>0</v>
      </c>
      <c r="H109" s="17">
        <f t="shared" si="9"/>
        <v>0</v>
      </c>
      <c r="I109" s="17">
        <f t="shared" si="9"/>
        <v>0</v>
      </c>
    </row>
    <row r="110" spans="1:10" ht="97.5" hidden="1" customHeight="1" x14ac:dyDescent="0.25">
      <c r="A110" s="327" t="s">
        <v>680</v>
      </c>
      <c r="B110" s="21" t="s">
        <v>117</v>
      </c>
      <c r="C110" s="6" t="s">
        <v>108</v>
      </c>
      <c r="D110" s="6" t="s">
        <v>713</v>
      </c>
      <c r="E110" s="6" t="s">
        <v>504</v>
      </c>
      <c r="F110" s="6" t="s">
        <v>681</v>
      </c>
      <c r="G110" s="17">
        <f>G111</f>
        <v>0</v>
      </c>
      <c r="H110" s="17">
        <f t="shared" si="9"/>
        <v>0</v>
      </c>
      <c r="I110" s="17">
        <f t="shared" si="9"/>
        <v>0</v>
      </c>
    </row>
    <row r="111" spans="1:10" ht="31.15" hidden="1" customHeight="1" x14ac:dyDescent="0.25">
      <c r="A111" s="327" t="s">
        <v>682</v>
      </c>
      <c r="B111" s="21" t="s">
        <v>117</v>
      </c>
      <c r="C111" s="6" t="s">
        <v>108</v>
      </c>
      <c r="D111" s="6" t="s">
        <v>713</v>
      </c>
      <c r="E111" s="6" t="s">
        <v>504</v>
      </c>
      <c r="F111" s="6" t="s">
        <v>683</v>
      </c>
      <c r="G111" s="17"/>
      <c r="H111" s="17"/>
      <c r="I111" s="17"/>
    </row>
    <row r="112" spans="1:10" ht="51.75" hidden="1" customHeight="1" x14ac:dyDescent="0.25">
      <c r="A112" s="349" t="s">
        <v>401</v>
      </c>
      <c r="B112" s="46" t="s">
        <v>117</v>
      </c>
      <c r="C112" s="22" t="s">
        <v>108</v>
      </c>
      <c r="D112" s="22" t="s">
        <v>713</v>
      </c>
      <c r="E112" s="22" t="s">
        <v>402</v>
      </c>
      <c r="F112" s="22" t="s">
        <v>222</v>
      </c>
      <c r="G112" s="19">
        <f t="shared" ref="G112:I113" si="10">G113</f>
        <v>0</v>
      </c>
      <c r="H112" s="19">
        <f t="shared" si="10"/>
        <v>0</v>
      </c>
      <c r="I112" s="19">
        <f t="shared" si="10"/>
        <v>0</v>
      </c>
    </row>
    <row r="113" spans="1:10" ht="36" hidden="1" customHeight="1" x14ac:dyDescent="0.25">
      <c r="A113" s="327" t="s">
        <v>686</v>
      </c>
      <c r="B113" s="21" t="s">
        <v>117</v>
      </c>
      <c r="C113" s="6" t="s">
        <v>108</v>
      </c>
      <c r="D113" s="6" t="s">
        <v>713</v>
      </c>
      <c r="E113" s="6" t="s">
        <v>402</v>
      </c>
      <c r="F113" s="6" t="s">
        <v>687</v>
      </c>
      <c r="G113" s="17">
        <f t="shared" si="10"/>
        <v>0</v>
      </c>
      <c r="H113" s="17">
        <f t="shared" si="10"/>
        <v>0</v>
      </c>
      <c r="I113" s="17">
        <f t="shared" si="10"/>
        <v>0</v>
      </c>
    </row>
    <row r="114" spans="1:10" ht="51" hidden="1" customHeight="1" x14ac:dyDescent="0.25">
      <c r="A114" s="327" t="s">
        <v>688</v>
      </c>
      <c r="B114" s="21" t="s">
        <v>117</v>
      </c>
      <c r="C114" s="6" t="s">
        <v>108</v>
      </c>
      <c r="D114" s="6" t="s">
        <v>713</v>
      </c>
      <c r="E114" s="6" t="s">
        <v>402</v>
      </c>
      <c r="F114" s="6" t="s">
        <v>689</v>
      </c>
      <c r="G114" s="17"/>
      <c r="H114" s="17"/>
      <c r="I114" s="17"/>
    </row>
    <row r="115" spans="1:10" ht="30" x14ac:dyDescent="0.25">
      <c r="A115" s="338" t="s">
        <v>475</v>
      </c>
      <c r="B115" s="23" t="s">
        <v>117</v>
      </c>
      <c r="C115" s="24" t="s">
        <v>108</v>
      </c>
      <c r="D115" s="24" t="s">
        <v>713</v>
      </c>
      <c r="E115" s="24" t="s">
        <v>476</v>
      </c>
      <c r="F115" s="24" t="s">
        <v>222</v>
      </c>
      <c r="G115" s="25">
        <f t="shared" ref="G115:I116" si="11">G116</f>
        <v>49.674999999999997</v>
      </c>
      <c r="H115" s="25">
        <f t="shared" si="11"/>
        <v>0</v>
      </c>
      <c r="I115" s="25">
        <f t="shared" si="11"/>
        <v>0</v>
      </c>
    </row>
    <row r="116" spans="1:10" ht="33.75" customHeight="1" x14ac:dyDescent="0.25">
      <c r="A116" s="327" t="s">
        <v>686</v>
      </c>
      <c r="B116" s="21" t="s">
        <v>117</v>
      </c>
      <c r="C116" s="6" t="s">
        <v>108</v>
      </c>
      <c r="D116" s="6" t="s">
        <v>713</v>
      </c>
      <c r="E116" s="6" t="s">
        <v>476</v>
      </c>
      <c r="F116" s="6" t="s">
        <v>687</v>
      </c>
      <c r="G116" s="17">
        <f t="shared" si="11"/>
        <v>49.674999999999997</v>
      </c>
      <c r="H116" s="17">
        <f t="shared" si="11"/>
        <v>0</v>
      </c>
      <c r="I116" s="17">
        <f t="shared" si="11"/>
        <v>0</v>
      </c>
    </row>
    <row r="117" spans="1:10" ht="51" customHeight="1" x14ac:dyDescent="0.25">
      <c r="A117" s="327" t="s">
        <v>688</v>
      </c>
      <c r="B117" s="21" t="s">
        <v>117</v>
      </c>
      <c r="C117" s="6" t="s">
        <v>108</v>
      </c>
      <c r="D117" s="6" t="s">
        <v>713</v>
      </c>
      <c r="E117" s="6" t="s">
        <v>476</v>
      </c>
      <c r="F117" s="6" t="s">
        <v>689</v>
      </c>
      <c r="G117" s="17">
        <f>'5'!D300</f>
        <v>49.674999999999997</v>
      </c>
      <c r="H117" s="17">
        <f>'5'!E300</f>
        <v>0</v>
      </c>
      <c r="I117" s="17">
        <f>'5'!F300</f>
        <v>0</v>
      </c>
    </row>
    <row r="118" spans="1:10" ht="81" hidden="1" customHeight="1" x14ac:dyDescent="0.25">
      <c r="A118" s="349" t="s">
        <v>526</v>
      </c>
      <c r="B118" s="21" t="s">
        <v>117</v>
      </c>
      <c r="C118" s="22" t="s">
        <v>108</v>
      </c>
      <c r="D118" s="22" t="s">
        <v>713</v>
      </c>
      <c r="E118" s="22" t="s">
        <v>527</v>
      </c>
      <c r="F118" s="22" t="s">
        <v>222</v>
      </c>
      <c r="G118" s="19">
        <f t="shared" ref="G118:I119" si="12">G119</f>
        <v>0</v>
      </c>
      <c r="H118" s="19">
        <f t="shared" si="12"/>
        <v>0</v>
      </c>
      <c r="I118" s="19">
        <f t="shared" si="12"/>
        <v>0</v>
      </c>
    </row>
    <row r="119" spans="1:10" ht="38.25" hidden="1" customHeight="1" x14ac:dyDescent="0.25">
      <c r="A119" s="327" t="s">
        <v>686</v>
      </c>
      <c r="B119" s="21" t="s">
        <v>117</v>
      </c>
      <c r="C119" s="6" t="s">
        <v>108</v>
      </c>
      <c r="D119" s="6" t="s">
        <v>713</v>
      </c>
      <c r="E119" s="6" t="s">
        <v>527</v>
      </c>
      <c r="F119" s="6" t="s">
        <v>687</v>
      </c>
      <c r="G119" s="17">
        <f t="shared" si="12"/>
        <v>0</v>
      </c>
      <c r="H119" s="17">
        <f t="shared" si="12"/>
        <v>0</v>
      </c>
      <c r="I119" s="17">
        <f t="shared" si="12"/>
        <v>0</v>
      </c>
    </row>
    <row r="120" spans="1:10" ht="48" hidden="1" customHeight="1" x14ac:dyDescent="0.25">
      <c r="A120" s="327" t="s">
        <v>688</v>
      </c>
      <c r="B120" s="21" t="s">
        <v>117</v>
      </c>
      <c r="C120" s="6" t="s">
        <v>108</v>
      </c>
      <c r="D120" s="6" t="s">
        <v>713</v>
      </c>
      <c r="E120" s="6" t="s">
        <v>527</v>
      </c>
      <c r="F120" s="6" t="s">
        <v>689</v>
      </c>
      <c r="G120" s="17"/>
      <c r="H120" s="17"/>
      <c r="I120" s="17"/>
    </row>
    <row r="121" spans="1:10" ht="64.5" customHeight="1" x14ac:dyDescent="0.25">
      <c r="A121" s="349" t="s">
        <v>528</v>
      </c>
      <c r="B121" s="21" t="s">
        <v>117</v>
      </c>
      <c r="C121" s="22" t="s">
        <v>108</v>
      </c>
      <c r="D121" s="22" t="s">
        <v>713</v>
      </c>
      <c r="E121" s="22" t="s">
        <v>529</v>
      </c>
      <c r="F121" s="22" t="s">
        <v>222</v>
      </c>
      <c r="G121" s="19">
        <f t="shared" ref="G121:I122" si="13">G122</f>
        <v>580</v>
      </c>
      <c r="H121" s="19">
        <f t="shared" si="13"/>
        <v>450</v>
      </c>
      <c r="I121" s="19">
        <f t="shared" si="13"/>
        <v>450</v>
      </c>
    </row>
    <row r="122" spans="1:10" ht="35.25" customHeight="1" x14ac:dyDescent="0.25">
      <c r="A122" s="327" t="s">
        <v>686</v>
      </c>
      <c r="B122" s="21" t="s">
        <v>117</v>
      </c>
      <c r="C122" s="6" t="s">
        <v>108</v>
      </c>
      <c r="D122" s="6" t="s">
        <v>713</v>
      </c>
      <c r="E122" s="6" t="s">
        <v>529</v>
      </c>
      <c r="F122" s="6" t="s">
        <v>687</v>
      </c>
      <c r="G122" s="17">
        <f t="shared" si="13"/>
        <v>580</v>
      </c>
      <c r="H122" s="17">
        <f t="shared" si="13"/>
        <v>450</v>
      </c>
      <c r="I122" s="17">
        <f t="shared" si="13"/>
        <v>450</v>
      </c>
    </row>
    <row r="123" spans="1:10" ht="51" customHeight="1" x14ac:dyDescent="0.25">
      <c r="A123" s="327" t="s">
        <v>688</v>
      </c>
      <c r="B123" s="21" t="s">
        <v>117</v>
      </c>
      <c r="C123" s="6" t="s">
        <v>108</v>
      </c>
      <c r="D123" s="6" t="s">
        <v>713</v>
      </c>
      <c r="E123" s="6" t="s">
        <v>529</v>
      </c>
      <c r="F123" s="6" t="s">
        <v>689</v>
      </c>
      <c r="G123" s="15">
        <f>'5'!D301</f>
        <v>580</v>
      </c>
      <c r="H123" s="15">
        <f>'5'!E301</f>
        <v>450</v>
      </c>
      <c r="I123" s="15">
        <f>'5'!F301</f>
        <v>450</v>
      </c>
      <c r="J123" s="15" t="e">
        <f>'5'!#REF!</f>
        <v>#REF!</v>
      </c>
    </row>
    <row r="124" spans="1:10" ht="63.75" hidden="1" customHeight="1" x14ac:dyDescent="0.25">
      <c r="A124" s="335" t="s">
        <v>604</v>
      </c>
      <c r="B124" s="100" t="s">
        <v>117</v>
      </c>
      <c r="C124" s="167" t="s">
        <v>108</v>
      </c>
      <c r="D124" s="167" t="s">
        <v>713</v>
      </c>
      <c r="E124" s="167" t="s">
        <v>603</v>
      </c>
      <c r="F124" s="167" t="s">
        <v>222</v>
      </c>
      <c r="G124" s="99">
        <f t="shared" ref="G124:I125" si="14">G125</f>
        <v>0</v>
      </c>
      <c r="H124" s="99">
        <f t="shared" si="14"/>
        <v>0</v>
      </c>
      <c r="I124" s="99">
        <f t="shared" si="14"/>
        <v>0</v>
      </c>
    </row>
    <row r="125" spans="1:10" ht="39.75" hidden="1" customHeight="1" x14ac:dyDescent="0.25">
      <c r="A125" s="326" t="s">
        <v>686</v>
      </c>
      <c r="B125" s="3" t="s">
        <v>117</v>
      </c>
      <c r="C125" s="4" t="s">
        <v>108</v>
      </c>
      <c r="D125" s="4" t="s">
        <v>713</v>
      </c>
      <c r="E125" s="4" t="s">
        <v>603</v>
      </c>
      <c r="F125" s="4" t="s">
        <v>687</v>
      </c>
      <c r="G125" s="15">
        <f t="shared" si="14"/>
        <v>0</v>
      </c>
      <c r="H125" s="15">
        <f t="shared" si="14"/>
        <v>0</v>
      </c>
      <c r="I125" s="15">
        <f t="shared" si="14"/>
        <v>0</v>
      </c>
    </row>
    <row r="126" spans="1:10" ht="50.25" hidden="1" customHeight="1" x14ac:dyDescent="0.25">
      <c r="A126" s="326" t="s">
        <v>688</v>
      </c>
      <c r="B126" s="3" t="s">
        <v>117</v>
      </c>
      <c r="C126" s="4" t="s">
        <v>108</v>
      </c>
      <c r="D126" s="4" t="s">
        <v>713</v>
      </c>
      <c r="E126" s="4" t="s">
        <v>603</v>
      </c>
      <c r="F126" s="4" t="s">
        <v>689</v>
      </c>
      <c r="G126" s="15">
        <v>0</v>
      </c>
      <c r="H126" s="15">
        <v>0</v>
      </c>
      <c r="I126" s="15">
        <v>0</v>
      </c>
    </row>
    <row r="127" spans="1:10" ht="48" customHeight="1" x14ac:dyDescent="0.25">
      <c r="A127" s="349" t="s">
        <v>734</v>
      </c>
      <c r="B127" s="46">
        <v>951</v>
      </c>
      <c r="C127" s="22" t="s">
        <v>108</v>
      </c>
      <c r="D127" s="22" t="s">
        <v>713</v>
      </c>
      <c r="E127" s="22" t="s">
        <v>22</v>
      </c>
      <c r="F127" s="22" t="s">
        <v>222</v>
      </c>
      <c r="G127" s="19">
        <f>G131+G139+G128+G142</f>
        <v>93</v>
      </c>
      <c r="H127" s="19">
        <f>H131+H139+H128+H142</f>
        <v>120</v>
      </c>
      <c r="I127" s="19">
        <f>I131+I139+I128+I142</f>
        <v>120</v>
      </c>
    </row>
    <row r="128" spans="1:10" ht="35.25" hidden="1" customHeight="1" x14ac:dyDescent="0.25">
      <c r="A128" s="346" t="s">
        <v>735</v>
      </c>
      <c r="B128" s="46">
        <v>951</v>
      </c>
      <c r="C128" s="22" t="s">
        <v>108</v>
      </c>
      <c r="D128" s="22" t="s">
        <v>713</v>
      </c>
      <c r="E128" s="21" t="s">
        <v>23</v>
      </c>
      <c r="F128" s="6" t="s">
        <v>222</v>
      </c>
      <c r="G128" s="17">
        <f t="shared" ref="G128:I129" si="15">G129</f>
        <v>0</v>
      </c>
      <c r="H128" s="17">
        <f t="shared" si="15"/>
        <v>0</v>
      </c>
      <c r="I128" s="17">
        <f t="shared" si="15"/>
        <v>0</v>
      </c>
    </row>
    <row r="129" spans="1:10" ht="32.25" hidden="1" customHeight="1" x14ac:dyDescent="0.25">
      <c r="A129" s="327" t="s">
        <v>686</v>
      </c>
      <c r="B129" s="46">
        <v>951</v>
      </c>
      <c r="C129" s="22" t="s">
        <v>108</v>
      </c>
      <c r="D129" s="22" t="s">
        <v>713</v>
      </c>
      <c r="E129" s="21" t="s">
        <v>23</v>
      </c>
      <c r="F129" s="6" t="s">
        <v>687</v>
      </c>
      <c r="G129" s="17">
        <f t="shared" si="15"/>
        <v>0</v>
      </c>
      <c r="H129" s="17">
        <f t="shared" si="15"/>
        <v>0</v>
      </c>
      <c r="I129" s="17">
        <f t="shared" si="15"/>
        <v>0</v>
      </c>
    </row>
    <row r="130" spans="1:10" ht="51" hidden="1" customHeight="1" x14ac:dyDescent="0.25">
      <c r="A130" s="327" t="s">
        <v>688</v>
      </c>
      <c r="B130" s="46">
        <v>951</v>
      </c>
      <c r="C130" s="22" t="s">
        <v>108</v>
      </c>
      <c r="D130" s="22" t="s">
        <v>713</v>
      </c>
      <c r="E130" s="21" t="s">
        <v>23</v>
      </c>
      <c r="F130" s="6" t="s">
        <v>689</v>
      </c>
      <c r="G130" s="17"/>
      <c r="H130" s="17"/>
      <c r="I130" s="17"/>
    </row>
    <row r="131" spans="1:10" ht="57" hidden="1" customHeight="1" x14ac:dyDescent="0.25">
      <c r="A131" s="346" t="s">
        <v>168</v>
      </c>
      <c r="B131" s="46">
        <v>951</v>
      </c>
      <c r="C131" s="22" t="s">
        <v>108</v>
      </c>
      <c r="D131" s="22" t="s">
        <v>713</v>
      </c>
      <c r="E131" s="21" t="s">
        <v>35</v>
      </c>
      <c r="F131" s="6" t="s">
        <v>222</v>
      </c>
      <c r="G131" s="17">
        <f>G132</f>
        <v>0</v>
      </c>
      <c r="H131" s="17">
        <f t="shared" ref="H131:I134" si="16">H132</f>
        <v>0</v>
      </c>
      <c r="I131" s="17">
        <f t="shared" si="16"/>
        <v>0</v>
      </c>
    </row>
    <row r="132" spans="1:10" ht="63.75" hidden="1" customHeight="1" x14ac:dyDescent="0.25">
      <c r="A132" s="349" t="s">
        <v>737</v>
      </c>
      <c r="B132" s="46">
        <v>951</v>
      </c>
      <c r="C132" s="22" t="s">
        <v>108</v>
      </c>
      <c r="D132" s="22" t="s">
        <v>713</v>
      </c>
      <c r="E132" s="22" t="s">
        <v>676</v>
      </c>
      <c r="F132" s="22" t="s">
        <v>222</v>
      </c>
      <c r="G132" s="19">
        <f>G133+G136</f>
        <v>0</v>
      </c>
      <c r="H132" s="19">
        <f>H133+H136</f>
        <v>0</v>
      </c>
      <c r="I132" s="19">
        <f>I133+I136</f>
        <v>0</v>
      </c>
    </row>
    <row r="133" spans="1:10" ht="98.25" hidden="1" customHeight="1" x14ac:dyDescent="0.25">
      <c r="A133" s="327" t="s">
        <v>944</v>
      </c>
      <c r="B133" s="21">
        <v>951</v>
      </c>
      <c r="C133" s="6" t="s">
        <v>108</v>
      </c>
      <c r="D133" s="6" t="s">
        <v>713</v>
      </c>
      <c r="E133" s="6" t="s">
        <v>377</v>
      </c>
      <c r="F133" s="6" t="s">
        <v>222</v>
      </c>
      <c r="G133" s="17">
        <f>G134</f>
        <v>0</v>
      </c>
      <c r="H133" s="17">
        <f t="shared" si="16"/>
        <v>0</v>
      </c>
      <c r="I133" s="17">
        <f t="shared" si="16"/>
        <v>0</v>
      </c>
    </row>
    <row r="134" spans="1:10" ht="51.75" hidden="1" customHeight="1" x14ac:dyDescent="0.25">
      <c r="A134" s="327" t="s">
        <v>739</v>
      </c>
      <c r="B134" s="21">
        <v>951</v>
      </c>
      <c r="C134" s="6" t="s">
        <v>108</v>
      </c>
      <c r="D134" s="6" t="s">
        <v>713</v>
      </c>
      <c r="E134" s="6" t="s">
        <v>377</v>
      </c>
      <c r="F134" s="6" t="s">
        <v>740</v>
      </c>
      <c r="G134" s="17">
        <f>G135</f>
        <v>0</v>
      </c>
      <c r="H134" s="17">
        <f t="shared" si="16"/>
        <v>0</v>
      </c>
      <c r="I134" s="17">
        <f t="shared" si="16"/>
        <v>0</v>
      </c>
    </row>
    <row r="135" spans="1:10" ht="21" hidden="1" customHeight="1" x14ac:dyDescent="0.25">
      <c r="A135" s="327" t="s">
        <v>741</v>
      </c>
      <c r="B135" s="21">
        <v>951</v>
      </c>
      <c r="C135" s="6" t="s">
        <v>108</v>
      </c>
      <c r="D135" s="6" t="s">
        <v>713</v>
      </c>
      <c r="E135" s="6" t="s">
        <v>377</v>
      </c>
      <c r="F135" s="6" t="s">
        <v>742</v>
      </c>
      <c r="G135" s="17"/>
      <c r="H135" s="17"/>
      <c r="I135" s="17"/>
    </row>
    <row r="136" spans="1:10" ht="98.25" hidden="1" customHeight="1" x14ac:dyDescent="0.25">
      <c r="A136" s="327" t="s">
        <v>945</v>
      </c>
      <c r="B136" s="21">
        <v>951</v>
      </c>
      <c r="C136" s="6" t="s">
        <v>108</v>
      </c>
      <c r="D136" s="6" t="s">
        <v>713</v>
      </c>
      <c r="E136" s="6" t="s">
        <v>579</v>
      </c>
      <c r="F136" s="6" t="s">
        <v>222</v>
      </c>
      <c r="G136" s="17">
        <f t="shared" ref="G136:I137" si="17">G137</f>
        <v>0</v>
      </c>
      <c r="H136" s="17">
        <f t="shared" si="17"/>
        <v>0</v>
      </c>
      <c r="I136" s="17">
        <f t="shared" si="17"/>
        <v>0</v>
      </c>
    </row>
    <row r="137" spans="1:10" ht="48" hidden="1" customHeight="1" x14ac:dyDescent="0.25">
      <c r="A137" s="327" t="s">
        <v>739</v>
      </c>
      <c r="B137" s="21">
        <v>951</v>
      </c>
      <c r="C137" s="6" t="s">
        <v>108</v>
      </c>
      <c r="D137" s="6" t="s">
        <v>713</v>
      </c>
      <c r="E137" s="6" t="s">
        <v>579</v>
      </c>
      <c r="F137" s="6" t="s">
        <v>740</v>
      </c>
      <c r="G137" s="17">
        <f t="shared" si="17"/>
        <v>0</v>
      </c>
      <c r="H137" s="17">
        <f t="shared" si="17"/>
        <v>0</v>
      </c>
      <c r="I137" s="17">
        <f t="shared" si="17"/>
        <v>0</v>
      </c>
    </row>
    <row r="138" spans="1:10" ht="18.75" hidden="1" customHeight="1" x14ac:dyDescent="0.25">
      <c r="A138" s="327" t="s">
        <v>741</v>
      </c>
      <c r="B138" s="21">
        <v>951</v>
      </c>
      <c r="C138" s="6" t="s">
        <v>108</v>
      </c>
      <c r="D138" s="6" t="s">
        <v>713</v>
      </c>
      <c r="E138" s="4" t="s">
        <v>579</v>
      </c>
      <c r="F138" s="4" t="s">
        <v>742</v>
      </c>
      <c r="G138" s="15"/>
      <c r="H138" s="17"/>
      <c r="I138" s="17"/>
      <c r="J138" s="8" t="s">
        <v>946</v>
      </c>
    </row>
    <row r="139" spans="1:10" ht="97.5" hidden="1" customHeight="1" x14ac:dyDescent="0.25">
      <c r="A139" s="349" t="s">
        <v>384</v>
      </c>
      <c r="B139" s="46">
        <v>951</v>
      </c>
      <c r="C139" s="22" t="s">
        <v>108</v>
      </c>
      <c r="D139" s="22" t="s">
        <v>713</v>
      </c>
      <c r="E139" s="22" t="s">
        <v>378</v>
      </c>
      <c r="F139" s="22" t="s">
        <v>222</v>
      </c>
      <c r="G139" s="19">
        <f t="shared" ref="G139:I140" si="18">G140</f>
        <v>0</v>
      </c>
      <c r="H139" s="19">
        <f t="shared" si="18"/>
        <v>0</v>
      </c>
      <c r="I139" s="19">
        <f t="shared" si="18"/>
        <v>0</v>
      </c>
    </row>
    <row r="140" spans="1:10" ht="36" hidden="1" customHeight="1" x14ac:dyDescent="0.25">
      <c r="A140" s="327" t="s">
        <v>686</v>
      </c>
      <c r="B140" s="21">
        <v>951</v>
      </c>
      <c r="C140" s="6" t="s">
        <v>108</v>
      </c>
      <c r="D140" s="6" t="s">
        <v>713</v>
      </c>
      <c r="E140" s="6" t="s">
        <v>378</v>
      </c>
      <c r="F140" s="6" t="s">
        <v>687</v>
      </c>
      <c r="G140" s="17">
        <f t="shared" si="18"/>
        <v>0</v>
      </c>
      <c r="H140" s="17">
        <f t="shared" si="18"/>
        <v>0</v>
      </c>
      <c r="I140" s="17">
        <f t="shared" si="18"/>
        <v>0</v>
      </c>
    </row>
    <row r="141" spans="1:10" ht="51" hidden="1" customHeight="1" x14ac:dyDescent="0.25">
      <c r="A141" s="327" t="s">
        <v>688</v>
      </c>
      <c r="B141" s="21">
        <v>951</v>
      </c>
      <c r="C141" s="6" t="s">
        <v>108</v>
      </c>
      <c r="D141" s="6" t="s">
        <v>713</v>
      </c>
      <c r="E141" s="6" t="s">
        <v>378</v>
      </c>
      <c r="F141" s="6" t="s">
        <v>689</v>
      </c>
      <c r="G141" s="17"/>
      <c r="H141" s="17"/>
      <c r="I141" s="17"/>
    </row>
    <row r="142" spans="1:10" ht="36.75" customHeight="1" x14ac:dyDescent="0.25">
      <c r="A142" s="346" t="s">
        <v>744</v>
      </c>
      <c r="B142" s="21">
        <v>951</v>
      </c>
      <c r="C142" s="6" t="s">
        <v>108</v>
      </c>
      <c r="D142" s="6" t="s">
        <v>713</v>
      </c>
      <c r="E142" s="6" t="s">
        <v>25</v>
      </c>
      <c r="F142" s="6" t="s">
        <v>222</v>
      </c>
      <c r="G142" s="17">
        <f t="shared" ref="G142:I143" si="19">G143</f>
        <v>93</v>
      </c>
      <c r="H142" s="17">
        <f t="shared" si="19"/>
        <v>120</v>
      </c>
      <c r="I142" s="17">
        <f t="shared" si="19"/>
        <v>120</v>
      </c>
    </row>
    <row r="143" spans="1:10" ht="36" customHeight="1" x14ac:dyDescent="0.25">
      <c r="A143" s="327" t="s">
        <v>686</v>
      </c>
      <c r="B143" s="21">
        <v>951</v>
      </c>
      <c r="C143" s="6" t="s">
        <v>108</v>
      </c>
      <c r="D143" s="6" t="s">
        <v>713</v>
      </c>
      <c r="E143" s="6" t="s">
        <v>379</v>
      </c>
      <c r="F143" s="6" t="s">
        <v>687</v>
      </c>
      <c r="G143" s="17">
        <f t="shared" si="19"/>
        <v>93</v>
      </c>
      <c r="H143" s="17">
        <f t="shared" si="19"/>
        <v>120</v>
      </c>
      <c r="I143" s="17">
        <f t="shared" si="19"/>
        <v>120</v>
      </c>
    </row>
    <row r="144" spans="1:10" ht="50.25" customHeight="1" x14ac:dyDescent="0.25">
      <c r="A144" s="327" t="s">
        <v>688</v>
      </c>
      <c r="B144" s="21">
        <v>951</v>
      </c>
      <c r="C144" s="6" t="s">
        <v>108</v>
      </c>
      <c r="D144" s="6" t="s">
        <v>713</v>
      </c>
      <c r="E144" s="6" t="s">
        <v>379</v>
      </c>
      <c r="F144" s="6" t="s">
        <v>689</v>
      </c>
      <c r="G144" s="15">
        <f>'5'!D99</f>
        <v>93</v>
      </c>
      <c r="H144" s="17">
        <f>'5'!E99</f>
        <v>120</v>
      </c>
      <c r="I144" s="17">
        <f>'5'!F99</f>
        <v>120</v>
      </c>
    </row>
    <row r="145" spans="1:9" ht="64.5" customHeight="1" x14ac:dyDescent="0.25">
      <c r="A145" s="349" t="s">
        <v>597</v>
      </c>
      <c r="B145" s="46">
        <v>951</v>
      </c>
      <c r="C145" s="22" t="s">
        <v>108</v>
      </c>
      <c r="D145" s="22" t="s">
        <v>713</v>
      </c>
      <c r="E145" s="22" t="s">
        <v>26</v>
      </c>
      <c r="F145" s="22" t="s">
        <v>222</v>
      </c>
      <c r="G145" s="19">
        <f t="shared" ref="G145:I146" si="20">G146</f>
        <v>35</v>
      </c>
      <c r="H145" s="19">
        <f t="shared" si="20"/>
        <v>39</v>
      </c>
      <c r="I145" s="19">
        <f t="shared" si="20"/>
        <v>39</v>
      </c>
    </row>
    <row r="146" spans="1:9" ht="39.75" customHeight="1" x14ac:dyDescent="0.25">
      <c r="A146" s="327" t="s">
        <v>686</v>
      </c>
      <c r="B146" s="21">
        <v>951</v>
      </c>
      <c r="C146" s="6" t="s">
        <v>108</v>
      </c>
      <c r="D146" s="6" t="s">
        <v>713</v>
      </c>
      <c r="E146" s="6" t="s">
        <v>27</v>
      </c>
      <c r="F146" s="6" t="s">
        <v>687</v>
      </c>
      <c r="G146" s="17">
        <f t="shared" si="20"/>
        <v>35</v>
      </c>
      <c r="H146" s="17">
        <f t="shared" si="20"/>
        <v>39</v>
      </c>
      <c r="I146" s="17">
        <f t="shared" si="20"/>
        <v>39</v>
      </c>
    </row>
    <row r="147" spans="1:9" ht="48.75" customHeight="1" x14ac:dyDescent="0.25">
      <c r="A147" s="326" t="s">
        <v>688</v>
      </c>
      <c r="B147" s="3">
        <v>951</v>
      </c>
      <c r="C147" s="4" t="s">
        <v>108</v>
      </c>
      <c r="D147" s="4" t="s">
        <v>713</v>
      </c>
      <c r="E147" s="4" t="s">
        <v>27</v>
      </c>
      <c r="F147" s="4" t="s">
        <v>689</v>
      </c>
      <c r="G147" s="15">
        <f>'5'!D117</f>
        <v>35</v>
      </c>
      <c r="H147" s="15">
        <f>'5'!E117</f>
        <v>39</v>
      </c>
      <c r="I147" s="15">
        <f>'5'!F117</f>
        <v>39</v>
      </c>
    </row>
    <row r="148" spans="1:9" ht="66.75" customHeight="1" x14ac:dyDescent="0.25">
      <c r="A148" s="335" t="s">
        <v>578</v>
      </c>
      <c r="B148" s="100" t="s">
        <v>117</v>
      </c>
      <c r="C148" s="167" t="s">
        <v>108</v>
      </c>
      <c r="D148" s="167" t="s">
        <v>713</v>
      </c>
      <c r="E148" s="167" t="s">
        <v>308</v>
      </c>
      <c r="F148" s="167" t="s">
        <v>222</v>
      </c>
      <c r="G148" s="99">
        <f t="shared" ref="G148:I149" si="21">G149</f>
        <v>20</v>
      </c>
      <c r="H148" s="99">
        <f t="shared" si="21"/>
        <v>20</v>
      </c>
      <c r="I148" s="99">
        <f t="shared" si="21"/>
        <v>0</v>
      </c>
    </row>
    <row r="149" spans="1:9" ht="51.75" customHeight="1" x14ac:dyDescent="0.25">
      <c r="A149" s="326" t="s">
        <v>309</v>
      </c>
      <c r="B149" s="100" t="s">
        <v>117</v>
      </c>
      <c r="C149" s="4" t="s">
        <v>108</v>
      </c>
      <c r="D149" s="4" t="s">
        <v>713</v>
      </c>
      <c r="E149" s="4" t="s">
        <v>310</v>
      </c>
      <c r="F149" s="4" t="s">
        <v>687</v>
      </c>
      <c r="G149" s="15">
        <f t="shared" si="21"/>
        <v>20</v>
      </c>
      <c r="H149" s="15">
        <f t="shared" si="21"/>
        <v>20</v>
      </c>
      <c r="I149" s="15">
        <f t="shared" si="21"/>
        <v>0</v>
      </c>
    </row>
    <row r="150" spans="1:9" ht="35.25" customHeight="1" x14ac:dyDescent="0.25">
      <c r="A150" s="326" t="s">
        <v>748</v>
      </c>
      <c r="B150" s="100" t="s">
        <v>117</v>
      </c>
      <c r="C150" s="4" t="s">
        <v>108</v>
      </c>
      <c r="D150" s="4" t="s">
        <v>713</v>
      </c>
      <c r="E150" s="4" t="s">
        <v>311</v>
      </c>
      <c r="F150" s="4" t="s">
        <v>689</v>
      </c>
      <c r="G150" s="15">
        <f>'5'!D225</f>
        <v>20</v>
      </c>
      <c r="H150" s="15">
        <f>'5'!E225</f>
        <v>20</v>
      </c>
      <c r="I150" s="15">
        <f>'5'!F225</f>
        <v>0</v>
      </c>
    </row>
    <row r="151" spans="1:9" hidden="1" x14ac:dyDescent="0.25">
      <c r="A151" s="333" t="s">
        <v>749</v>
      </c>
      <c r="B151" s="100" t="s">
        <v>117</v>
      </c>
      <c r="C151" s="4" t="s">
        <v>108</v>
      </c>
      <c r="D151" s="4" t="s">
        <v>713</v>
      </c>
      <c r="E151" s="89" t="s">
        <v>676</v>
      </c>
      <c r="F151" s="89" t="s">
        <v>222</v>
      </c>
      <c r="G151" s="16">
        <f>G152</f>
        <v>0</v>
      </c>
      <c r="H151" s="16">
        <f t="shared" ref="H151:I154" si="22">H152</f>
        <v>0</v>
      </c>
      <c r="I151" s="16">
        <f t="shared" si="22"/>
        <v>0</v>
      </c>
    </row>
    <row r="152" spans="1:9" ht="78.75" hidden="1" customHeight="1" x14ac:dyDescent="0.25">
      <c r="A152" s="335" t="s">
        <v>751</v>
      </c>
      <c r="B152" s="100" t="s">
        <v>117</v>
      </c>
      <c r="C152" s="4" t="s">
        <v>108</v>
      </c>
      <c r="D152" s="4" t="s">
        <v>713</v>
      </c>
      <c r="E152" s="4" t="s">
        <v>676</v>
      </c>
      <c r="F152" s="4" t="s">
        <v>222</v>
      </c>
      <c r="G152" s="15">
        <f>G153</f>
        <v>0</v>
      </c>
      <c r="H152" s="15">
        <f t="shared" si="22"/>
        <v>0</v>
      </c>
      <c r="I152" s="15">
        <f t="shared" si="22"/>
        <v>0</v>
      </c>
    </row>
    <row r="153" spans="1:9" ht="47.25" hidden="1" customHeight="1" x14ac:dyDescent="0.25">
      <c r="A153" s="326" t="s">
        <v>752</v>
      </c>
      <c r="B153" s="100" t="s">
        <v>117</v>
      </c>
      <c r="C153" s="4" t="s">
        <v>108</v>
      </c>
      <c r="D153" s="4" t="s">
        <v>713</v>
      </c>
      <c r="E153" s="4" t="s">
        <v>283</v>
      </c>
      <c r="F153" s="4" t="s">
        <v>222</v>
      </c>
      <c r="G153" s="15">
        <f>G154</f>
        <v>0</v>
      </c>
      <c r="H153" s="15">
        <f t="shared" si="22"/>
        <v>0</v>
      </c>
      <c r="I153" s="15">
        <f t="shared" si="22"/>
        <v>0</v>
      </c>
    </row>
    <row r="154" spans="1:9" ht="20.25" hidden="1" customHeight="1" x14ac:dyDescent="0.25">
      <c r="A154" s="326" t="s">
        <v>753</v>
      </c>
      <c r="B154" s="100" t="s">
        <v>117</v>
      </c>
      <c r="C154" s="4" t="s">
        <v>108</v>
      </c>
      <c r="D154" s="4" t="s">
        <v>713</v>
      </c>
      <c r="E154" s="4" t="s">
        <v>283</v>
      </c>
      <c r="F154" s="4" t="s">
        <v>754</v>
      </c>
      <c r="G154" s="15">
        <f>G155</f>
        <v>0</v>
      </c>
      <c r="H154" s="15">
        <f t="shared" si="22"/>
        <v>0</v>
      </c>
      <c r="I154" s="15">
        <f t="shared" si="22"/>
        <v>0</v>
      </c>
    </row>
    <row r="155" spans="1:9" ht="20.25" hidden="1" customHeight="1" x14ac:dyDescent="0.25">
      <c r="A155" s="326" t="s">
        <v>714</v>
      </c>
      <c r="B155" s="100" t="s">
        <v>117</v>
      </c>
      <c r="C155" s="4" t="s">
        <v>108</v>
      </c>
      <c r="D155" s="4" t="s">
        <v>713</v>
      </c>
      <c r="E155" s="4" t="s">
        <v>283</v>
      </c>
      <c r="F155" s="4" t="s">
        <v>755</v>
      </c>
      <c r="G155" s="15"/>
      <c r="H155" s="15"/>
      <c r="I155" s="15"/>
    </row>
    <row r="156" spans="1:9" ht="48" hidden="1" customHeight="1" x14ac:dyDescent="0.25">
      <c r="A156" s="333" t="s">
        <v>756</v>
      </c>
      <c r="B156" s="90" t="s">
        <v>117</v>
      </c>
      <c r="C156" s="89" t="s">
        <v>108</v>
      </c>
      <c r="D156" s="89" t="s">
        <v>713</v>
      </c>
      <c r="E156" s="89" t="s">
        <v>676</v>
      </c>
      <c r="F156" s="89" t="s">
        <v>222</v>
      </c>
      <c r="G156" s="16">
        <f>G157</f>
        <v>0</v>
      </c>
      <c r="H156" s="16">
        <f t="shared" ref="H156:I159" si="23">H157</f>
        <v>0</v>
      </c>
      <c r="I156" s="16">
        <f t="shared" si="23"/>
        <v>0</v>
      </c>
    </row>
    <row r="157" spans="1:9" ht="63.75" hidden="1" customHeight="1" x14ac:dyDescent="0.25">
      <c r="A157" s="326" t="s">
        <v>209</v>
      </c>
      <c r="B157" s="3" t="s">
        <v>117</v>
      </c>
      <c r="C157" s="4" t="s">
        <v>108</v>
      </c>
      <c r="D157" s="4" t="s">
        <v>713</v>
      </c>
      <c r="E157" s="4" t="s">
        <v>14</v>
      </c>
      <c r="F157" s="4" t="s">
        <v>222</v>
      </c>
      <c r="G157" s="15">
        <f>G158</f>
        <v>0</v>
      </c>
      <c r="H157" s="15">
        <f t="shared" si="23"/>
        <v>0</v>
      </c>
      <c r="I157" s="15">
        <f t="shared" si="23"/>
        <v>0</v>
      </c>
    </row>
    <row r="158" spans="1:9" ht="50.25" hidden="1" customHeight="1" x14ac:dyDescent="0.25">
      <c r="A158" s="326" t="s">
        <v>758</v>
      </c>
      <c r="B158" s="3" t="s">
        <v>117</v>
      </c>
      <c r="C158" s="4" t="s">
        <v>108</v>
      </c>
      <c r="D158" s="4" t="s">
        <v>713</v>
      </c>
      <c r="E158" s="4" t="s">
        <v>14</v>
      </c>
      <c r="F158" s="4" t="s">
        <v>222</v>
      </c>
      <c r="G158" s="15">
        <f>G159</f>
        <v>0</v>
      </c>
      <c r="H158" s="15">
        <f t="shared" si="23"/>
        <v>0</v>
      </c>
      <c r="I158" s="15">
        <f t="shared" si="23"/>
        <v>0</v>
      </c>
    </row>
    <row r="159" spans="1:9" ht="39.75" hidden="1" customHeight="1" x14ac:dyDescent="0.25">
      <c r="A159" s="326" t="s">
        <v>686</v>
      </c>
      <c r="B159" s="3" t="s">
        <v>117</v>
      </c>
      <c r="C159" s="4" t="s">
        <v>108</v>
      </c>
      <c r="D159" s="4" t="s">
        <v>713</v>
      </c>
      <c r="E159" s="4" t="s">
        <v>14</v>
      </c>
      <c r="F159" s="4" t="s">
        <v>687</v>
      </c>
      <c r="G159" s="15">
        <f>G160</f>
        <v>0</v>
      </c>
      <c r="H159" s="15">
        <f t="shared" si="23"/>
        <v>0</v>
      </c>
      <c r="I159" s="15">
        <f t="shared" si="23"/>
        <v>0</v>
      </c>
    </row>
    <row r="160" spans="1:9" ht="57" hidden="1" customHeight="1" x14ac:dyDescent="0.25">
      <c r="A160" s="326" t="s">
        <v>688</v>
      </c>
      <c r="B160" s="3" t="s">
        <v>117</v>
      </c>
      <c r="C160" s="4" t="s">
        <v>108</v>
      </c>
      <c r="D160" s="4" t="s">
        <v>713</v>
      </c>
      <c r="E160" s="4" t="s">
        <v>14</v>
      </c>
      <c r="F160" s="4" t="s">
        <v>689</v>
      </c>
      <c r="G160" s="15"/>
      <c r="H160" s="15"/>
      <c r="I160" s="15"/>
    </row>
    <row r="161" spans="1:9" ht="94.5" hidden="1" customHeight="1" x14ac:dyDescent="0.25">
      <c r="A161" s="335" t="s">
        <v>947</v>
      </c>
      <c r="B161" s="100" t="s">
        <v>117</v>
      </c>
      <c r="C161" s="4" t="s">
        <v>108</v>
      </c>
      <c r="D161" s="4" t="s">
        <v>713</v>
      </c>
      <c r="E161" s="167" t="s">
        <v>760</v>
      </c>
      <c r="F161" s="4" t="s">
        <v>222</v>
      </c>
      <c r="G161" s="99">
        <f t="shared" ref="G161:I162" si="24">G162</f>
        <v>0</v>
      </c>
      <c r="H161" s="99">
        <f t="shared" si="24"/>
        <v>0</v>
      </c>
      <c r="I161" s="99">
        <f t="shared" si="24"/>
        <v>0</v>
      </c>
    </row>
    <row r="162" spans="1:9" ht="96.75" hidden="1" customHeight="1" x14ac:dyDescent="0.25">
      <c r="A162" s="326" t="s">
        <v>680</v>
      </c>
      <c r="B162" s="3" t="s">
        <v>117</v>
      </c>
      <c r="C162" s="4" t="s">
        <v>108</v>
      </c>
      <c r="D162" s="4" t="s">
        <v>713</v>
      </c>
      <c r="E162" s="4" t="s">
        <v>760</v>
      </c>
      <c r="F162" s="4" t="s">
        <v>681</v>
      </c>
      <c r="G162" s="15">
        <f t="shared" si="24"/>
        <v>0</v>
      </c>
      <c r="H162" s="15">
        <f t="shared" si="24"/>
        <v>0</v>
      </c>
      <c r="I162" s="15">
        <f t="shared" si="24"/>
        <v>0</v>
      </c>
    </row>
    <row r="163" spans="1:9" ht="33.75" hidden="1" customHeight="1" x14ac:dyDescent="0.25">
      <c r="A163" s="326" t="s">
        <v>682</v>
      </c>
      <c r="B163" s="3" t="s">
        <v>117</v>
      </c>
      <c r="C163" s="4" t="s">
        <v>108</v>
      </c>
      <c r="D163" s="4" t="s">
        <v>713</v>
      </c>
      <c r="E163" s="4" t="s">
        <v>760</v>
      </c>
      <c r="F163" s="4" t="s">
        <v>683</v>
      </c>
      <c r="G163" s="15"/>
      <c r="H163" s="15"/>
      <c r="I163" s="15"/>
    </row>
    <row r="164" spans="1:9" ht="77.25" hidden="1" customHeight="1" x14ac:dyDescent="0.25">
      <c r="A164" s="335" t="s">
        <v>761</v>
      </c>
      <c r="B164" s="100" t="s">
        <v>117</v>
      </c>
      <c r="C164" s="4" t="s">
        <v>108</v>
      </c>
      <c r="D164" s="4" t="s">
        <v>713</v>
      </c>
      <c r="E164" s="167" t="s">
        <v>762</v>
      </c>
      <c r="F164" s="167" t="s">
        <v>222</v>
      </c>
      <c r="G164" s="99">
        <f>G165+G167</f>
        <v>0</v>
      </c>
      <c r="H164" s="99">
        <f>H165+H167</f>
        <v>0</v>
      </c>
      <c r="I164" s="99">
        <f>I165+I167</f>
        <v>0</v>
      </c>
    </row>
    <row r="165" spans="1:9" ht="94.5" hidden="1" customHeight="1" x14ac:dyDescent="0.25">
      <c r="A165" s="326" t="s">
        <v>680</v>
      </c>
      <c r="B165" s="3" t="s">
        <v>117</v>
      </c>
      <c r="C165" s="4" t="s">
        <v>108</v>
      </c>
      <c r="D165" s="4" t="s">
        <v>713</v>
      </c>
      <c r="E165" s="4" t="s">
        <v>762</v>
      </c>
      <c r="F165" s="4" t="s">
        <v>681</v>
      </c>
      <c r="G165" s="15">
        <f>G166</f>
        <v>0</v>
      </c>
      <c r="H165" s="15">
        <f>H166</f>
        <v>0</v>
      </c>
      <c r="I165" s="15">
        <f>I166</f>
        <v>0</v>
      </c>
    </row>
    <row r="166" spans="1:9" ht="33.75" hidden="1" customHeight="1" x14ac:dyDescent="0.25">
      <c r="A166" s="326" t="s">
        <v>682</v>
      </c>
      <c r="B166" s="3" t="s">
        <v>117</v>
      </c>
      <c r="C166" s="4" t="s">
        <v>108</v>
      </c>
      <c r="D166" s="4" t="s">
        <v>713</v>
      </c>
      <c r="E166" s="4" t="s">
        <v>762</v>
      </c>
      <c r="F166" s="4" t="s">
        <v>683</v>
      </c>
      <c r="G166" s="15"/>
      <c r="H166" s="15"/>
      <c r="I166" s="15"/>
    </row>
    <row r="167" spans="1:9" ht="34.5" hidden="1" customHeight="1" x14ac:dyDescent="0.25">
      <c r="A167" s="326" t="s">
        <v>686</v>
      </c>
      <c r="B167" s="3" t="s">
        <v>117</v>
      </c>
      <c r="C167" s="4" t="s">
        <v>108</v>
      </c>
      <c r="D167" s="4" t="s">
        <v>713</v>
      </c>
      <c r="E167" s="4" t="s">
        <v>762</v>
      </c>
      <c r="F167" s="4" t="s">
        <v>687</v>
      </c>
      <c r="G167" s="15">
        <f>G168</f>
        <v>0</v>
      </c>
      <c r="H167" s="15">
        <f>H168</f>
        <v>0</v>
      </c>
      <c r="I167" s="15">
        <f>I168</f>
        <v>0</v>
      </c>
    </row>
    <row r="168" spans="1:9" ht="53.25" hidden="1" customHeight="1" x14ac:dyDescent="0.25">
      <c r="A168" s="326" t="s">
        <v>688</v>
      </c>
      <c r="B168" s="3" t="s">
        <v>117</v>
      </c>
      <c r="C168" s="4" t="s">
        <v>108</v>
      </c>
      <c r="D168" s="4" t="s">
        <v>713</v>
      </c>
      <c r="E168" s="4" t="s">
        <v>762</v>
      </c>
      <c r="F168" s="4" t="s">
        <v>689</v>
      </c>
      <c r="G168" s="15"/>
      <c r="H168" s="15"/>
      <c r="I168" s="15"/>
    </row>
    <row r="169" spans="1:9" ht="108.75" hidden="1" customHeight="1" x14ac:dyDescent="0.25">
      <c r="A169" s="335" t="s">
        <v>405</v>
      </c>
      <c r="B169" s="100" t="s">
        <v>117</v>
      </c>
      <c r="C169" s="4" t="s">
        <v>108</v>
      </c>
      <c r="D169" s="4" t="s">
        <v>713</v>
      </c>
      <c r="E169" s="167" t="s">
        <v>406</v>
      </c>
      <c r="F169" s="167" t="s">
        <v>222</v>
      </c>
      <c r="G169" s="99">
        <f t="shared" ref="G169:I170" si="25">G170</f>
        <v>0</v>
      </c>
      <c r="H169" s="99">
        <f t="shared" si="25"/>
        <v>0</v>
      </c>
      <c r="I169" s="99">
        <f t="shared" si="25"/>
        <v>0</v>
      </c>
    </row>
    <row r="170" spans="1:9" ht="38.25" hidden="1" customHeight="1" x14ac:dyDescent="0.25">
      <c r="A170" s="326" t="s">
        <v>686</v>
      </c>
      <c r="B170" s="3" t="s">
        <v>117</v>
      </c>
      <c r="C170" s="4" t="s">
        <v>108</v>
      </c>
      <c r="D170" s="4" t="s">
        <v>713</v>
      </c>
      <c r="E170" s="4" t="s">
        <v>406</v>
      </c>
      <c r="F170" s="4" t="s">
        <v>687</v>
      </c>
      <c r="G170" s="15">
        <f t="shared" si="25"/>
        <v>0</v>
      </c>
      <c r="H170" s="15">
        <f t="shared" si="25"/>
        <v>0</v>
      </c>
      <c r="I170" s="15">
        <f t="shared" si="25"/>
        <v>0</v>
      </c>
    </row>
    <row r="171" spans="1:9" ht="50.25" hidden="1" customHeight="1" x14ac:dyDescent="0.25">
      <c r="A171" s="326" t="s">
        <v>688</v>
      </c>
      <c r="B171" s="3" t="s">
        <v>117</v>
      </c>
      <c r="C171" s="4" t="s">
        <v>108</v>
      </c>
      <c r="D171" s="4" t="s">
        <v>713</v>
      </c>
      <c r="E171" s="4" t="s">
        <v>406</v>
      </c>
      <c r="F171" s="4" t="s">
        <v>689</v>
      </c>
      <c r="G171" s="15"/>
      <c r="H171" s="15"/>
      <c r="I171" s="15"/>
    </row>
    <row r="172" spans="1:9" ht="71.25" hidden="1" customHeight="1" x14ac:dyDescent="0.25">
      <c r="A172" s="335" t="s">
        <v>592</v>
      </c>
      <c r="B172" s="100" t="s">
        <v>117</v>
      </c>
      <c r="C172" s="167" t="s">
        <v>108</v>
      </c>
      <c r="D172" s="167" t="s">
        <v>713</v>
      </c>
      <c r="E172" s="167" t="s">
        <v>763</v>
      </c>
      <c r="F172" s="167" t="s">
        <v>222</v>
      </c>
      <c r="G172" s="99">
        <f t="shared" ref="G172:I173" si="26">G173</f>
        <v>15</v>
      </c>
      <c r="H172" s="99">
        <f t="shared" si="26"/>
        <v>0</v>
      </c>
      <c r="I172" s="99">
        <f t="shared" si="26"/>
        <v>0</v>
      </c>
    </row>
    <row r="173" spans="1:9" ht="36.75" hidden="1" customHeight="1" x14ac:dyDescent="0.25">
      <c r="A173" s="326" t="s">
        <v>686</v>
      </c>
      <c r="B173" s="3" t="s">
        <v>117</v>
      </c>
      <c r="C173" s="4" t="s">
        <v>108</v>
      </c>
      <c r="D173" s="4" t="s">
        <v>713</v>
      </c>
      <c r="E173" s="4" t="s">
        <v>594</v>
      </c>
      <c r="F173" s="4" t="s">
        <v>687</v>
      </c>
      <c r="G173" s="15">
        <f t="shared" si="26"/>
        <v>15</v>
      </c>
      <c r="H173" s="15">
        <f t="shared" si="26"/>
        <v>0</v>
      </c>
      <c r="I173" s="15">
        <f t="shared" si="26"/>
        <v>0</v>
      </c>
    </row>
    <row r="174" spans="1:9" ht="52.5" hidden="1" customHeight="1" x14ac:dyDescent="0.25">
      <c r="A174" s="326" t="s">
        <v>688</v>
      </c>
      <c r="B174" s="3" t="s">
        <v>117</v>
      </c>
      <c r="C174" s="4" t="s">
        <v>108</v>
      </c>
      <c r="D174" s="4" t="s">
        <v>713</v>
      </c>
      <c r="E174" s="4" t="s">
        <v>594</v>
      </c>
      <c r="F174" s="4" t="s">
        <v>689</v>
      </c>
      <c r="G174" s="15">
        <f>'5'!D242</f>
        <v>15</v>
      </c>
      <c r="H174" s="15">
        <f>'5'!E242</f>
        <v>0</v>
      </c>
      <c r="I174" s="15">
        <f>'5'!F242</f>
        <v>0</v>
      </c>
    </row>
    <row r="175" spans="1:9" ht="45" customHeight="1" x14ac:dyDescent="0.25">
      <c r="A175" s="375" t="s">
        <v>756</v>
      </c>
      <c r="B175" s="194">
        <v>951</v>
      </c>
      <c r="C175" s="193" t="s">
        <v>111</v>
      </c>
      <c r="D175" s="193" t="s">
        <v>109</v>
      </c>
      <c r="E175" s="193" t="s">
        <v>676</v>
      </c>
      <c r="F175" s="193" t="s">
        <v>222</v>
      </c>
      <c r="G175" s="187">
        <f>G176+G180</f>
        <v>177.989</v>
      </c>
      <c r="H175" s="187">
        <f>H176+H180</f>
        <v>100</v>
      </c>
      <c r="I175" s="187">
        <f>I176+I180</f>
        <v>100</v>
      </c>
    </row>
    <row r="176" spans="1:9" ht="62.25" customHeight="1" x14ac:dyDescent="0.25">
      <c r="A176" s="327" t="s">
        <v>209</v>
      </c>
      <c r="B176" s="21">
        <v>951</v>
      </c>
      <c r="C176" s="6" t="s">
        <v>111</v>
      </c>
      <c r="D176" s="6" t="s">
        <v>757</v>
      </c>
      <c r="E176" s="6" t="s">
        <v>14</v>
      </c>
      <c r="F176" s="6" t="s">
        <v>222</v>
      </c>
      <c r="G176" s="17">
        <f t="shared" ref="G176:I178" si="27">G177</f>
        <v>100</v>
      </c>
      <c r="H176" s="17">
        <f t="shared" si="27"/>
        <v>100</v>
      </c>
      <c r="I176" s="17">
        <f t="shared" si="27"/>
        <v>100</v>
      </c>
    </row>
    <row r="177" spans="1:9" ht="51" customHeight="1" x14ac:dyDescent="0.25">
      <c r="A177" s="327" t="s">
        <v>758</v>
      </c>
      <c r="B177" s="21">
        <v>951</v>
      </c>
      <c r="C177" s="6" t="s">
        <v>111</v>
      </c>
      <c r="D177" s="6" t="s">
        <v>757</v>
      </c>
      <c r="E177" s="6" t="s">
        <v>14</v>
      </c>
      <c r="F177" s="6" t="s">
        <v>222</v>
      </c>
      <c r="G177" s="17">
        <f t="shared" si="27"/>
        <v>100</v>
      </c>
      <c r="H177" s="17">
        <f t="shared" si="27"/>
        <v>100</v>
      </c>
      <c r="I177" s="17">
        <f t="shared" si="27"/>
        <v>100</v>
      </c>
    </row>
    <row r="178" spans="1:9" ht="36.75" customHeight="1" x14ac:dyDescent="0.25">
      <c r="A178" s="326" t="s">
        <v>686</v>
      </c>
      <c r="B178" s="21">
        <v>951</v>
      </c>
      <c r="C178" s="6" t="s">
        <v>111</v>
      </c>
      <c r="D178" s="6" t="s">
        <v>757</v>
      </c>
      <c r="E178" s="6" t="s">
        <v>14</v>
      </c>
      <c r="F178" s="6" t="s">
        <v>687</v>
      </c>
      <c r="G178" s="17">
        <f t="shared" si="27"/>
        <v>100</v>
      </c>
      <c r="H178" s="17">
        <f t="shared" si="27"/>
        <v>100</v>
      </c>
      <c r="I178" s="17">
        <f t="shared" si="27"/>
        <v>100</v>
      </c>
    </row>
    <row r="179" spans="1:9" ht="52.5" customHeight="1" x14ac:dyDescent="0.25">
      <c r="A179" s="326" t="s">
        <v>688</v>
      </c>
      <c r="B179" s="21">
        <v>951</v>
      </c>
      <c r="C179" s="6" t="s">
        <v>111</v>
      </c>
      <c r="D179" s="6" t="s">
        <v>757</v>
      </c>
      <c r="E179" s="6" t="s">
        <v>14</v>
      </c>
      <c r="F179" s="6" t="s">
        <v>689</v>
      </c>
      <c r="G179" s="17">
        <v>100</v>
      </c>
      <c r="H179" s="17">
        <v>100</v>
      </c>
      <c r="I179" s="17">
        <v>100</v>
      </c>
    </row>
    <row r="180" spans="1:9" ht="120.75" customHeight="1" x14ac:dyDescent="0.25">
      <c r="A180" s="333" t="s">
        <v>617</v>
      </c>
      <c r="B180" s="90">
        <v>951</v>
      </c>
      <c r="C180" s="89" t="s">
        <v>111</v>
      </c>
      <c r="D180" s="89" t="s">
        <v>757</v>
      </c>
      <c r="E180" s="89" t="s">
        <v>613</v>
      </c>
      <c r="F180" s="89" t="s">
        <v>222</v>
      </c>
      <c r="G180" s="16">
        <f t="shared" ref="G180:I181" si="28">G181</f>
        <v>77.989000000000004</v>
      </c>
      <c r="H180" s="16">
        <f t="shared" si="28"/>
        <v>0</v>
      </c>
      <c r="I180" s="16">
        <f t="shared" si="28"/>
        <v>0</v>
      </c>
    </row>
    <row r="181" spans="1:9" ht="36.75" customHeight="1" x14ac:dyDescent="0.25">
      <c r="A181" s="326" t="s">
        <v>686</v>
      </c>
      <c r="B181" s="21">
        <v>951</v>
      </c>
      <c r="C181" s="6" t="s">
        <v>111</v>
      </c>
      <c r="D181" s="6" t="s">
        <v>757</v>
      </c>
      <c r="E181" s="6" t="s">
        <v>613</v>
      </c>
      <c r="F181" s="6" t="s">
        <v>687</v>
      </c>
      <c r="G181" s="17">
        <f t="shared" si="28"/>
        <v>77.989000000000004</v>
      </c>
      <c r="H181" s="17">
        <f t="shared" si="28"/>
        <v>0</v>
      </c>
      <c r="I181" s="17">
        <f t="shared" si="28"/>
        <v>0</v>
      </c>
    </row>
    <row r="182" spans="1:9" ht="50.25" customHeight="1" x14ac:dyDescent="0.25">
      <c r="A182" s="326" t="s">
        <v>688</v>
      </c>
      <c r="B182" s="21">
        <v>951</v>
      </c>
      <c r="C182" s="6" t="s">
        <v>111</v>
      </c>
      <c r="D182" s="6" t="s">
        <v>757</v>
      </c>
      <c r="E182" s="6" t="s">
        <v>613</v>
      </c>
      <c r="F182" s="6" t="s">
        <v>689</v>
      </c>
      <c r="G182" s="15">
        <f>'5'!D293</f>
        <v>77.989000000000004</v>
      </c>
      <c r="H182" s="17">
        <v>0</v>
      </c>
      <c r="I182" s="17">
        <v>0</v>
      </c>
    </row>
    <row r="183" spans="1:9" x14ac:dyDescent="0.25">
      <c r="A183" s="375" t="s">
        <v>764</v>
      </c>
      <c r="B183" s="194">
        <v>951</v>
      </c>
      <c r="C183" s="193" t="s">
        <v>113</v>
      </c>
      <c r="D183" s="193" t="s">
        <v>109</v>
      </c>
      <c r="E183" s="193" t="s">
        <v>676</v>
      </c>
      <c r="F183" s="193" t="s">
        <v>222</v>
      </c>
      <c r="G183" s="187">
        <f>G193+G211+G235+G184+G240+G191</f>
        <v>123413.13658999998</v>
      </c>
      <c r="H183" s="187">
        <f t="shared" ref="H183:I183" si="29">H193+H211+H235+H184+H240+H191</f>
        <v>26277.098269999999</v>
      </c>
      <c r="I183" s="187">
        <f t="shared" si="29"/>
        <v>27197.098269999999</v>
      </c>
    </row>
    <row r="184" spans="1:9" x14ac:dyDescent="0.25">
      <c r="A184" s="373" t="s">
        <v>765</v>
      </c>
      <c r="B184" s="188" t="s">
        <v>117</v>
      </c>
      <c r="C184" s="189" t="s">
        <v>113</v>
      </c>
      <c r="D184" s="189" t="s">
        <v>695</v>
      </c>
      <c r="E184" s="189" t="s">
        <v>676</v>
      </c>
      <c r="F184" s="189" t="s">
        <v>222</v>
      </c>
      <c r="G184" s="190">
        <f>G185+G188</f>
        <v>1485.3911900000001</v>
      </c>
      <c r="H184" s="190">
        <f>H185+H188</f>
        <v>1485.3911900000001</v>
      </c>
      <c r="I184" s="190">
        <f>I185+I188</f>
        <v>1485.3911900000001</v>
      </c>
    </row>
    <row r="185" spans="1:9" ht="108" customHeight="1" x14ac:dyDescent="0.25">
      <c r="A185" s="327" t="s">
        <v>766</v>
      </c>
      <c r="B185" s="21" t="s">
        <v>117</v>
      </c>
      <c r="C185" s="6" t="s">
        <v>113</v>
      </c>
      <c r="D185" s="6" t="s">
        <v>695</v>
      </c>
      <c r="E185" s="6" t="s">
        <v>29</v>
      </c>
      <c r="F185" s="6" t="s">
        <v>222</v>
      </c>
      <c r="G185" s="17">
        <f t="shared" ref="G185:I186" si="30">G186</f>
        <v>1485.3911900000001</v>
      </c>
      <c r="H185" s="17">
        <f t="shared" si="30"/>
        <v>1485.3911900000001</v>
      </c>
      <c r="I185" s="17">
        <f t="shared" si="30"/>
        <v>1485.3911900000001</v>
      </c>
    </row>
    <row r="186" spans="1:9" ht="35.25" customHeight="1" x14ac:dyDescent="0.25">
      <c r="A186" s="327" t="s">
        <v>686</v>
      </c>
      <c r="B186" s="21" t="s">
        <v>117</v>
      </c>
      <c r="C186" s="6" t="s">
        <v>113</v>
      </c>
      <c r="D186" s="6" t="s">
        <v>695</v>
      </c>
      <c r="E186" s="6" t="s">
        <v>29</v>
      </c>
      <c r="F186" s="6" t="s">
        <v>687</v>
      </c>
      <c r="G186" s="17">
        <f t="shared" si="30"/>
        <v>1485.3911900000001</v>
      </c>
      <c r="H186" s="17">
        <f t="shared" si="30"/>
        <v>1485.3911900000001</v>
      </c>
      <c r="I186" s="17">
        <f t="shared" si="30"/>
        <v>1485.3911900000001</v>
      </c>
    </row>
    <row r="187" spans="1:9" ht="50.25" customHeight="1" x14ac:dyDescent="0.25">
      <c r="A187" s="327" t="s">
        <v>688</v>
      </c>
      <c r="B187" s="21" t="s">
        <v>117</v>
      </c>
      <c r="C187" s="6" t="s">
        <v>113</v>
      </c>
      <c r="D187" s="6" t="s">
        <v>695</v>
      </c>
      <c r="E187" s="6" t="s">
        <v>29</v>
      </c>
      <c r="F187" s="6" t="s">
        <v>689</v>
      </c>
      <c r="G187" s="17">
        <f>'5'!D310</f>
        <v>1485.3911900000001</v>
      </c>
      <c r="H187" s="17">
        <f>'5'!E310</f>
        <v>1485.3911900000001</v>
      </c>
      <c r="I187" s="17">
        <f>'5'!F310</f>
        <v>1485.3911900000001</v>
      </c>
    </row>
    <row r="188" spans="1:9" ht="81.75" hidden="1" customHeight="1" x14ac:dyDescent="0.25">
      <c r="A188" s="349" t="s">
        <v>530</v>
      </c>
      <c r="B188" s="46" t="s">
        <v>117</v>
      </c>
      <c r="C188" s="22" t="s">
        <v>113</v>
      </c>
      <c r="D188" s="22" t="s">
        <v>695</v>
      </c>
      <c r="E188" s="22" t="s">
        <v>531</v>
      </c>
      <c r="F188" s="22" t="s">
        <v>222</v>
      </c>
      <c r="G188" s="19">
        <f t="shared" ref="G188:I189" si="31">G189</f>
        <v>0</v>
      </c>
      <c r="H188" s="19">
        <f t="shared" si="31"/>
        <v>0</v>
      </c>
      <c r="I188" s="19">
        <f t="shared" si="31"/>
        <v>0</v>
      </c>
    </row>
    <row r="189" spans="1:9" ht="34.9" hidden="1" customHeight="1" x14ac:dyDescent="0.25">
      <c r="A189" s="327" t="s">
        <v>686</v>
      </c>
      <c r="B189" s="21" t="s">
        <v>117</v>
      </c>
      <c r="C189" s="6" t="s">
        <v>113</v>
      </c>
      <c r="D189" s="6" t="s">
        <v>695</v>
      </c>
      <c r="E189" s="6" t="s">
        <v>531</v>
      </c>
      <c r="F189" s="6" t="s">
        <v>687</v>
      </c>
      <c r="G189" s="17">
        <f t="shared" si="31"/>
        <v>0</v>
      </c>
      <c r="H189" s="17">
        <f t="shared" si="31"/>
        <v>0</v>
      </c>
      <c r="I189" s="17">
        <f t="shared" si="31"/>
        <v>0</v>
      </c>
    </row>
    <row r="190" spans="1:9" ht="50.25" hidden="1" customHeight="1" x14ac:dyDescent="0.25">
      <c r="A190" s="327" t="s">
        <v>688</v>
      </c>
      <c r="B190" s="21" t="s">
        <v>117</v>
      </c>
      <c r="C190" s="6" t="s">
        <v>113</v>
      </c>
      <c r="D190" s="6" t="s">
        <v>695</v>
      </c>
      <c r="E190" s="6" t="s">
        <v>531</v>
      </c>
      <c r="F190" s="6" t="s">
        <v>689</v>
      </c>
      <c r="G190" s="17"/>
      <c r="H190" s="17"/>
      <c r="I190" s="17"/>
    </row>
    <row r="191" spans="1:9" ht="21.75" customHeight="1" x14ac:dyDescent="0.25">
      <c r="A191" s="376" t="s">
        <v>1120</v>
      </c>
      <c r="B191" s="199" t="s">
        <v>117</v>
      </c>
      <c r="C191" s="200" t="s">
        <v>113</v>
      </c>
      <c r="D191" s="200" t="s">
        <v>695</v>
      </c>
      <c r="E191" s="200" t="s">
        <v>1119</v>
      </c>
      <c r="F191" s="200" t="s">
        <v>222</v>
      </c>
      <c r="G191" s="201">
        <f>G192</f>
        <v>75</v>
      </c>
      <c r="H191" s="201">
        <f t="shared" ref="H191:I191" si="32">H192</f>
        <v>0</v>
      </c>
      <c r="I191" s="201">
        <f t="shared" si="32"/>
        <v>0</v>
      </c>
    </row>
    <row r="192" spans="1:9" ht="102.75" customHeight="1" x14ac:dyDescent="0.25">
      <c r="A192" s="335" t="s">
        <v>1161</v>
      </c>
      <c r="B192" s="3" t="s">
        <v>117</v>
      </c>
      <c r="C192" s="4" t="s">
        <v>113</v>
      </c>
      <c r="D192" s="4" t="s">
        <v>695</v>
      </c>
      <c r="E192" s="4" t="s">
        <v>1118</v>
      </c>
      <c r="F192" s="167" t="s">
        <v>222</v>
      </c>
      <c r="G192" s="15">
        <f>'3'!F245</f>
        <v>75</v>
      </c>
      <c r="H192" s="15">
        <v>0</v>
      </c>
      <c r="I192" s="15">
        <v>0</v>
      </c>
    </row>
    <row r="193" spans="1:10" ht="18.75" customHeight="1" x14ac:dyDescent="0.25">
      <c r="A193" s="373" t="s">
        <v>767</v>
      </c>
      <c r="B193" s="188">
        <v>951</v>
      </c>
      <c r="C193" s="189" t="s">
        <v>113</v>
      </c>
      <c r="D193" s="189" t="s">
        <v>768</v>
      </c>
      <c r="E193" s="189" t="s">
        <v>676</v>
      </c>
      <c r="F193" s="189" t="s">
        <v>222</v>
      </c>
      <c r="G193" s="190">
        <f>G194+G198</f>
        <v>9099.8363100000006</v>
      </c>
      <c r="H193" s="190">
        <f t="shared" ref="H193:I193" si="33">H194+H198</f>
        <v>2003.38708</v>
      </c>
      <c r="I193" s="190">
        <f t="shared" si="33"/>
        <v>2003.38708</v>
      </c>
      <c r="J193" s="190">
        <f t="shared" ref="J193" si="34">J194+J198</f>
        <v>0</v>
      </c>
    </row>
    <row r="194" spans="1:10" ht="20.25" hidden="1" customHeight="1" x14ac:dyDescent="0.25">
      <c r="A194" s="327" t="s">
        <v>769</v>
      </c>
      <c r="B194" s="21">
        <v>951</v>
      </c>
      <c r="C194" s="6" t="s">
        <v>113</v>
      </c>
      <c r="D194" s="6" t="s">
        <v>768</v>
      </c>
      <c r="E194" s="6" t="s">
        <v>15</v>
      </c>
      <c r="F194" s="6" t="s">
        <v>222</v>
      </c>
      <c r="G194" s="17">
        <f t="shared" ref="G194:I196" si="35">G195</f>
        <v>0</v>
      </c>
      <c r="H194" s="17">
        <f t="shared" si="35"/>
        <v>0</v>
      </c>
      <c r="I194" s="17">
        <f t="shared" si="35"/>
        <v>0</v>
      </c>
    </row>
    <row r="195" spans="1:10" s="399" customFormat="1" ht="30" hidden="1" x14ac:dyDescent="0.25">
      <c r="A195" s="326" t="s">
        <v>774</v>
      </c>
      <c r="B195" s="3">
        <v>951</v>
      </c>
      <c r="C195" s="4" t="s">
        <v>113</v>
      </c>
      <c r="D195" s="4" t="s">
        <v>768</v>
      </c>
      <c r="E195" s="4" t="s">
        <v>15</v>
      </c>
      <c r="F195" s="4" t="s">
        <v>222</v>
      </c>
      <c r="G195" s="15">
        <f t="shared" si="35"/>
        <v>0</v>
      </c>
      <c r="H195" s="15">
        <f t="shared" si="35"/>
        <v>0</v>
      </c>
      <c r="I195" s="15">
        <f t="shared" si="35"/>
        <v>0</v>
      </c>
    </row>
    <row r="196" spans="1:10" s="399" customFormat="1" ht="21.75" hidden="1" customHeight="1" x14ac:dyDescent="0.25">
      <c r="A196" s="326" t="s">
        <v>690</v>
      </c>
      <c r="B196" s="3">
        <v>951</v>
      </c>
      <c r="C196" s="4" t="s">
        <v>113</v>
      </c>
      <c r="D196" s="4" t="s">
        <v>768</v>
      </c>
      <c r="E196" s="4" t="s">
        <v>15</v>
      </c>
      <c r="F196" s="4" t="s">
        <v>691</v>
      </c>
      <c r="G196" s="15">
        <f t="shared" si="35"/>
        <v>0</v>
      </c>
      <c r="H196" s="15">
        <f t="shared" si="35"/>
        <v>0</v>
      </c>
      <c r="I196" s="15">
        <f t="shared" si="35"/>
        <v>0</v>
      </c>
    </row>
    <row r="197" spans="1:10" s="399" customFormat="1" ht="50.25" hidden="1" customHeight="1" x14ac:dyDescent="0.25">
      <c r="A197" s="326" t="s">
        <v>386</v>
      </c>
      <c r="B197" s="3">
        <v>951</v>
      </c>
      <c r="C197" s="4" t="s">
        <v>113</v>
      </c>
      <c r="D197" s="4" t="s">
        <v>768</v>
      </c>
      <c r="E197" s="4" t="s">
        <v>15</v>
      </c>
      <c r="F197" s="4" t="s">
        <v>770</v>
      </c>
      <c r="G197" s="15"/>
      <c r="H197" s="15"/>
      <c r="I197" s="15"/>
    </row>
    <row r="198" spans="1:10" ht="111.75" customHeight="1" x14ac:dyDescent="0.25">
      <c r="A198" s="349" t="s">
        <v>1025</v>
      </c>
      <c r="B198" s="46" t="s">
        <v>117</v>
      </c>
      <c r="C198" s="22" t="s">
        <v>113</v>
      </c>
      <c r="D198" s="22" t="s">
        <v>768</v>
      </c>
      <c r="E198" s="22" t="s">
        <v>676</v>
      </c>
      <c r="F198" s="22" t="s">
        <v>222</v>
      </c>
      <c r="G198" s="19">
        <f>G199</f>
        <v>9099.8363100000006</v>
      </c>
      <c r="H198" s="19">
        <f t="shared" ref="H198:I198" si="36">H199</f>
        <v>2003.38708</v>
      </c>
      <c r="I198" s="19">
        <f t="shared" si="36"/>
        <v>2003.38708</v>
      </c>
    </row>
    <row r="199" spans="1:10" ht="24" customHeight="1" x14ac:dyDescent="0.25">
      <c r="A199" s="327" t="s">
        <v>769</v>
      </c>
      <c r="B199" s="21">
        <v>951</v>
      </c>
      <c r="C199" s="6" t="s">
        <v>113</v>
      </c>
      <c r="D199" s="6" t="s">
        <v>768</v>
      </c>
      <c r="E199" s="3" t="s">
        <v>1019</v>
      </c>
      <c r="F199" s="6" t="s">
        <v>222</v>
      </c>
      <c r="G199" s="17">
        <f>G200+G203+G209</f>
        <v>9099.8363100000006</v>
      </c>
      <c r="H199" s="17">
        <f t="shared" ref="H199:I199" si="37">H200+H203+H209</f>
        <v>2003.38708</v>
      </c>
      <c r="I199" s="17">
        <f t="shared" si="37"/>
        <v>2003.38708</v>
      </c>
    </row>
    <row r="200" spans="1:10" ht="78.75" customHeight="1" x14ac:dyDescent="0.25">
      <c r="A200" s="326" t="s">
        <v>644</v>
      </c>
      <c r="B200" s="3">
        <v>951</v>
      </c>
      <c r="C200" s="4" t="s">
        <v>113</v>
      </c>
      <c r="D200" s="4" t="s">
        <v>768</v>
      </c>
      <c r="E200" s="3" t="s">
        <v>1020</v>
      </c>
      <c r="F200" s="4" t="s">
        <v>222</v>
      </c>
      <c r="G200" s="15">
        <f>G201</f>
        <v>7277.1593800000001</v>
      </c>
      <c r="H200" s="15">
        <f t="shared" ref="H200:J200" si="38">H201</f>
        <v>0</v>
      </c>
      <c r="I200" s="15">
        <f t="shared" si="38"/>
        <v>0</v>
      </c>
      <c r="J200" s="212">
        <f t="shared" si="38"/>
        <v>0</v>
      </c>
    </row>
    <row r="201" spans="1:10" ht="35.25" customHeight="1" x14ac:dyDescent="0.25">
      <c r="A201" s="327" t="s">
        <v>686</v>
      </c>
      <c r="B201" s="21">
        <v>951</v>
      </c>
      <c r="C201" s="6" t="s">
        <v>113</v>
      </c>
      <c r="D201" s="6" t="s">
        <v>768</v>
      </c>
      <c r="E201" s="3" t="s">
        <v>1020</v>
      </c>
      <c r="F201" s="4" t="s">
        <v>1055</v>
      </c>
      <c r="G201" s="15">
        <f t="shared" ref="G201:I201" si="39">G202</f>
        <v>7277.1593800000001</v>
      </c>
      <c r="H201" s="17">
        <f t="shared" si="39"/>
        <v>0</v>
      </c>
      <c r="I201" s="17">
        <f t="shared" si="39"/>
        <v>0</v>
      </c>
    </row>
    <row r="202" spans="1:10" ht="51" customHeight="1" x14ac:dyDescent="0.25">
      <c r="A202" s="327" t="s">
        <v>688</v>
      </c>
      <c r="B202" s="21">
        <v>951</v>
      </c>
      <c r="C202" s="6" t="s">
        <v>113</v>
      </c>
      <c r="D202" s="6" t="s">
        <v>768</v>
      </c>
      <c r="E202" s="3" t="s">
        <v>1020</v>
      </c>
      <c r="F202" s="4" t="s">
        <v>1055</v>
      </c>
      <c r="G202" s="15">
        <f>'5'!D247</f>
        <v>7277.1593800000001</v>
      </c>
      <c r="H202" s="17">
        <f>'5'!E247</f>
        <v>0</v>
      </c>
      <c r="I202" s="17">
        <f>'5'!F247</f>
        <v>0</v>
      </c>
    </row>
    <row r="203" spans="1:10" ht="75" customHeight="1" x14ac:dyDescent="0.25">
      <c r="A203" s="327" t="s">
        <v>1013</v>
      </c>
      <c r="B203" s="21">
        <v>951</v>
      </c>
      <c r="C203" s="6" t="s">
        <v>113</v>
      </c>
      <c r="D203" s="6" t="s">
        <v>768</v>
      </c>
      <c r="E203" s="3" t="s">
        <v>1022</v>
      </c>
      <c r="F203" s="4" t="s">
        <v>222</v>
      </c>
      <c r="G203" s="15">
        <f t="shared" ref="G203:I204" si="40">G204</f>
        <v>1819.2898499999999</v>
      </c>
      <c r="H203" s="17">
        <f t="shared" si="40"/>
        <v>2000</v>
      </c>
      <c r="I203" s="17">
        <f t="shared" si="40"/>
        <v>2000</v>
      </c>
    </row>
    <row r="204" spans="1:10" ht="38.450000000000003" customHeight="1" x14ac:dyDescent="0.25">
      <c r="A204" s="327" t="s">
        <v>686</v>
      </c>
      <c r="B204" s="21">
        <v>951</v>
      </c>
      <c r="C204" s="6" t="s">
        <v>113</v>
      </c>
      <c r="D204" s="6" t="s">
        <v>768</v>
      </c>
      <c r="E204" s="3" t="s">
        <v>1022</v>
      </c>
      <c r="F204" s="4" t="s">
        <v>1055</v>
      </c>
      <c r="G204" s="15">
        <f t="shared" si="40"/>
        <v>1819.2898499999999</v>
      </c>
      <c r="H204" s="17">
        <f t="shared" si="40"/>
        <v>2000</v>
      </c>
      <c r="I204" s="17">
        <f t="shared" si="40"/>
        <v>2000</v>
      </c>
    </row>
    <row r="205" spans="1:10" ht="50.25" customHeight="1" x14ac:dyDescent="0.25">
      <c r="A205" s="327" t="s">
        <v>688</v>
      </c>
      <c r="B205" s="21">
        <v>951</v>
      </c>
      <c r="C205" s="6" t="s">
        <v>113</v>
      </c>
      <c r="D205" s="6" t="s">
        <v>768</v>
      </c>
      <c r="E205" s="3" t="s">
        <v>1022</v>
      </c>
      <c r="F205" s="4" t="s">
        <v>1055</v>
      </c>
      <c r="G205" s="15">
        <f>'5'!D248</f>
        <v>1819.2898499999999</v>
      </c>
      <c r="H205" s="17">
        <f>'5'!E248</f>
        <v>2000</v>
      </c>
      <c r="I205" s="17">
        <f>'5'!F248</f>
        <v>2000</v>
      </c>
    </row>
    <row r="206" spans="1:10" ht="35.25" hidden="1" customHeight="1" x14ac:dyDescent="0.25">
      <c r="A206" s="327" t="s">
        <v>686</v>
      </c>
      <c r="B206" s="21">
        <v>951</v>
      </c>
      <c r="C206" s="6" t="s">
        <v>113</v>
      </c>
      <c r="D206" s="6" t="s">
        <v>768</v>
      </c>
      <c r="E206" s="6" t="s">
        <v>258</v>
      </c>
      <c r="F206" s="6" t="s">
        <v>687</v>
      </c>
      <c r="G206" s="17">
        <f>G207</f>
        <v>0</v>
      </c>
      <c r="H206" s="17">
        <f>H207</f>
        <v>0</v>
      </c>
      <c r="I206" s="17">
        <f>I207</f>
        <v>0</v>
      </c>
    </row>
    <row r="207" spans="1:10" ht="46.5" hidden="1" customHeight="1" x14ac:dyDescent="0.25">
      <c r="A207" s="327" t="s">
        <v>688</v>
      </c>
      <c r="B207" s="21">
        <v>951</v>
      </c>
      <c r="C207" s="6" t="s">
        <v>113</v>
      </c>
      <c r="D207" s="6" t="s">
        <v>768</v>
      </c>
      <c r="E207" s="6" t="s">
        <v>258</v>
      </c>
      <c r="F207" s="6" t="s">
        <v>689</v>
      </c>
      <c r="G207" s="17"/>
      <c r="H207" s="17"/>
      <c r="I207" s="17"/>
    </row>
    <row r="208" spans="1:10" ht="159" customHeight="1" x14ac:dyDescent="0.25">
      <c r="A208" s="349" t="s">
        <v>772</v>
      </c>
      <c r="B208" s="46" t="s">
        <v>117</v>
      </c>
      <c r="C208" s="22" t="s">
        <v>113</v>
      </c>
      <c r="D208" s="22" t="s">
        <v>768</v>
      </c>
      <c r="E208" s="22" t="s">
        <v>676</v>
      </c>
      <c r="F208" s="22" t="s">
        <v>222</v>
      </c>
      <c r="G208" s="19">
        <f t="shared" ref="G208:I209" si="41">G209</f>
        <v>3.3870800000000001</v>
      </c>
      <c r="H208" s="19">
        <f t="shared" si="41"/>
        <v>3.3870800000000001</v>
      </c>
      <c r="I208" s="19">
        <f t="shared" si="41"/>
        <v>3.3870800000000001</v>
      </c>
    </row>
    <row r="209" spans="1:9" ht="35.25" customHeight="1" x14ac:dyDescent="0.25">
      <c r="A209" s="327" t="s">
        <v>686</v>
      </c>
      <c r="B209" s="21" t="s">
        <v>117</v>
      </c>
      <c r="C209" s="6" t="s">
        <v>113</v>
      </c>
      <c r="D209" s="6" t="s">
        <v>768</v>
      </c>
      <c r="E209" s="3" t="s">
        <v>1024</v>
      </c>
      <c r="F209" s="6" t="s">
        <v>687</v>
      </c>
      <c r="G209" s="17">
        <f t="shared" si="41"/>
        <v>3.3870800000000001</v>
      </c>
      <c r="H209" s="17">
        <f t="shared" si="41"/>
        <v>3.3870800000000001</v>
      </c>
      <c r="I209" s="17">
        <f t="shared" si="41"/>
        <v>3.3870800000000001</v>
      </c>
    </row>
    <row r="210" spans="1:9" ht="54" customHeight="1" x14ac:dyDescent="0.25">
      <c r="A210" s="327" t="s">
        <v>688</v>
      </c>
      <c r="B210" s="21" t="s">
        <v>117</v>
      </c>
      <c r="C210" s="6" t="s">
        <v>113</v>
      </c>
      <c r="D210" s="6" t="s">
        <v>768</v>
      </c>
      <c r="E210" s="3" t="s">
        <v>1024</v>
      </c>
      <c r="F210" s="6" t="s">
        <v>689</v>
      </c>
      <c r="G210" s="17">
        <f>'5'!D249</f>
        <v>3.3870800000000001</v>
      </c>
      <c r="H210" s="17">
        <f>'5'!E249</f>
        <v>3.3870800000000001</v>
      </c>
      <c r="I210" s="17">
        <f>'5'!F249</f>
        <v>3.3870800000000001</v>
      </c>
    </row>
    <row r="211" spans="1:9" ht="17.25" customHeight="1" x14ac:dyDescent="0.25">
      <c r="A211" s="373" t="s">
        <v>775</v>
      </c>
      <c r="B211" s="188">
        <v>951</v>
      </c>
      <c r="C211" s="189" t="s">
        <v>113</v>
      </c>
      <c r="D211" s="189" t="s">
        <v>757</v>
      </c>
      <c r="E211" s="189" t="s">
        <v>676</v>
      </c>
      <c r="F211" s="189" t="s">
        <v>222</v>
      </c>
      <c r="G211" s="190">
        <f>G212+G228</f>
        <v>46797.87919</v>
      </c>
      <c r="H211" s="190">
        <f>H212+H228</f>
        <v>22588.32</v>
      </c>
      <c r="I211" s="190">
        <f>I212+I228</f>
        <v>23508.32</v>
      </c>
    </row>
    <row r="212" spans="1:9" ht="83.25" customHeight="1" x14ac:dyDescent="0.25">
      <c r="A212" s="349" t="s">
        <v>586</v>
      </c>
      <c r="B212" s="46" t="s">
        <v>117</v>
      </c>
      <c r="C212" s="22" t="s">
        <v>113</v>
      </c>
      <c r="D212" s="22" t="s">
        <v>757</v>
      </c>
      <c r="E212" s="22" t="s">
        <v>676</v>
      </c>
      <c r="F212" s="22" t="s">
        <v>222</v>
      </c>
      <c r="G212" s="19">
        <f>G213+G219+G223</f>
        <v>46653.259189999997</v>
      </c>
      <c r="H212" s="19">
        <f t="shared" ref="H212:I212" si="42">H213+H219+H223</f>
        <v>22508</v>
      </c>
      <c r="I212" s="19">
        <f t="shared" si="42"/>
        <v>23428</v>
      </c>
    </row>
    <row r="213" spans="1:9" ht="33.6" customHeight="1" x14ac:dyDescent="0.25">
      <c r="A213" s="327" t="s">
        <v>210</v>
      </c>
      <c r="B213" s="21">
        <v>951</v>
      </c>
      <c r="C213" s="6" t="s">
        <v>113</v>
      </c>
      <c r="D213" s="6" t="s">
        <v>757</v>
      </c>
      <c r="E213" s="6" t="s">
        <v>260</v>
      </c>
      <c r="F213" s="6" t="s">
        <v>222</v>
      </c>
      <c r="G213" s="17">
        <f>G214+G216</f>
        <v>16761.744040000001</v>
      </c>
      <c r="H213" s="17">
        <f>H214+H216</f>
        <v>6720</v>
      </c>
      <c r="I213" s="17">
        <f>I214+I216</f>
        <v>6995</v>
      </c>
    </row>
    <row r="214" spans="1:9" ht="33" customHeight="1" x14ac:dyDescent="0.25">
      <c r="A214" s="327" t="s">
        <v>686</v>
      </c>
      <c r="B214" s="21">
        <v>951</v>
      </c>
      <c r="C214" s="6" t="s">
        <v>113</v>
      </c>
      <c r="D214" s="6" t="s">
        <v>757</v>
      </c>
      <c r="E214" s="6" t="s">
        <v>260</v>
      </c>
      <c r="F214" s="6" t="s">
        <v>687</v>
      </c>
      <c r="G214" s="17">
        <f>G215</f>
        <v>16761.744040000001</v>
      </c>
      <c r="H214" s="17">
        <f>H215</f>
        <v>6720</v>
      </c>
      <c r="I214" s="17">
        <f>I215</f>
        <v>6995</v>
      </c>
    </row>
    <row r="215" spans="1:9" ht="47.25" customHeight="1" x14ac:dyDescent="0.25">
      <c r="A215" s="327" t="s">
        <v>688</v>
      </c>
      <c r="B215" s="21">
        <v>951</v>
      </c>
      <c r="C215" s="6" t="s">
        <v>113</v>
      </c>
      <c r="D215" s="6" t="s">
        <v>757</v>
      </c>
      <c r="E215" s="6" t="s">
        <v>260</v>
      </c>
      <c r="F215" s="6" t="s">
        <v>689</v>
      </c>
      <c r="G215" s="15">
        <f>'5'!D203</f>
        <v>16761.744040000001</v>
      </c>
      <c r="H215" s="15">
        <f>'5'!E203</f>
        <v>6720</v>
      </c>
      <c r="I215" s="15">
        <f>'5'!F203</f>
        <v>6995</v>
      </c>
    </row>
    <row r="216" spans="1:9" ht="48" hidden="1" customHeight="1" x14ac:dyDescent="0.25">
      <c r="A216" s="327" t="s">
        <v>739</v>
      </c>
      <c r="B216" s="21">
        <v>951</v>
      </c>
      <c r="C216" s="6" t="s">
        <v>113</v>
      </c>
      <c r="D216" s="6" t="s">
        <v>757</v>
      </c>
      <c r="E216" s="6" t="s">
        <v>260</v>
      </c>
      <c r="F216" s="6" t="s">
        <v>740</v>
      </c>
      <c r="G216" s="15"/>
      <c r="H216" s="15"/>
      <c r="I216" s="15"/>
    </row>
    <row r="217" spans="1:9" ht="18.75" hidden="1" customHeight="1" x14ac:dyDescent="0.25">
      <c r="A217" s="326" t="s">
        <v>741</v>
      </c>
      <c r="B217" s="3">
        <v>951</v>
      </c>
      <c r="C217" s="4" t="s">
        <v>113</v>
      </c>
      <c r="D217" s="4" t="s">
        <v>757</v>
      </c>
      <c r="E217" s="4" t="s">
        <v>260</v>
      </c>
      <c r="F217" s="4" t="s">
        <v>742</v>
      </c>
      <c r="G217" s="15"/>
      <c r="H217" s="15"/>
      <c r="I217" s="15"/>
    </row>
    <row r="218" spans="1:9" ht="18.75" hidden="1" customHeight="1" x14ac:dyDescent="0.25">
      <c r="A218" s="327"/>
      <c r="B218" s="21"/>
      <c r="C218" s="6"/>
      <c r="D218" s="6"/>
      <c r="E218" s="6"/>
      <c r="F218" s="6"/>
      <c r="G218" s="15"/>
      <c r="H218" s="17"/>
      <c r="I218" s="17"/>
    </row>
    <row r="219" spans="1:9" ht="18.75" customHeight="1" x14ac:dyDescent="0.25">
      <c r="A219" s="327" t="s">
        <v>753</v>
      </c>
      <c r="B219" s="21">
        <v>951</v>
      </c>
      <c r="C219" s="6" t="s">
        <v>113</v>
      </c>
      <c r="D219" s="6" t="s">
        <v>757</v>
      </c>
      <c r="E219" s="6" t="s">
        <v>259</v>
      </c>
      <c r="F219" s="6" t="s">
        <v>754</v>
      </c>
      <c r="G219" s="17">
        <f>G220+G221+G222</f>
        <v>14740</v>
      </c>
      <c r="H219" s="17">
        <f>H220+H221+H222</f>
        <v>15788</v>
      </c>
      <c r="I219" s="17">
        <f>I220+I221+I222</f>
        <v>16433</v>
      </c>
    </row>
    <row r="220" spans="1:9" ht="16.5" customHeight="1" x14ac:dyDescent="0.25">
      <c r="A220" s="327" t="s">
        <v>175</v>
      </c>
      <c r="B220" s="21">
        <v>951</v>
      </c>
      <c r="C220" s="6" t="s">
        <v>113</v>
      </c>
      <c r="D220" s="6" t="s">
        <v>757</v>
      </c>
      <c r="E220" s="6" t="s">
        <v>259</v>
      </c>
      <c r="F220" s="6" t="s">
        <v>771</v>
      </c>
      <c r="G220" s="15">
        <f>'5'!D204</f>
        <v>14740</v>
      </c>
      <c r="H220" s="15">
        <f>'5'!E204</f>
        <v>15788</v>
      </c>
      <c r="I220" s="15">
        <f>'5'!F204</f>
        <v>16433</v>
      </c>
    </row>
    <row r="221" spans="1:9" ht="90" hidden="1" x14ac:dyDescent="0.25">
      <c r="A221" s="327" t="s">
        <v>272</v>
      </c>
      <c r="B221" s="21" t="s">
        <v>117</v>
      </c>
      <c r="C221" s="6" t="s">
        <v>113</v>
      </c>
      <c r="D221" s="6" t="s">
        <v>757</v>
      </c>
      <c r="E221" s="6" t="s">
        <v>273</v>
      </c>
      <c r="F221" s="6" t="s">
        <v>771</v>
      </c>
      <c r="G221" s="17"/>
      <c r="H221" s="17"/>
      <c r="I221" s="17"/>
    </row>
    <row r="222" spans="1:9" ht="105" hidden="1" x14ac:dyDescent="0.25">
      <c r="A222" s="327" t="s">
        <v>276</v>
      </c>
      <c r="B222" s="21">
        <v>953</v>
      </c>
      <c r="C222" s="6" t="s">
        <v>113</v>
      </c>
      <c r="D222" s="6" t="s">
        <v>757</v>
      </c>
      <c r="E222" s="6" t="s">
        <v>273</v>
      </c>
      <c r="F222" s="6" t="s">
        <v>771</v>
      </c>
      <c r="G222" s="17"/>
      <c r="H222" s="17"/>
      <c r="I222" s="17"/>
    </row>
    <row r="223" spans="1:9" ht="48.75" customHeight="1" x14ac:dyDescent="0.25">
      <c r="A223" s="349" t="s">
        <v>776</v>
      </c>
      <c r="B223" s="46">
        <v>951</v>
      </c>
      <c r="C223" s="22" t="s">
        <v>113</v>
      </c>
      <c r="D223" s="22" t="s">
        <v>757</v>
      </c>
      <c r="E223" s="22" t="s">
        <v>253</v>
      </c>
      <c r="F223" s="22" t="s">
        <v>222</v>
      </c>
      <c r="G223" s="19">
        <f>G225+G227</f>
        <v>15151.515149999999</v>
      </c>
      <c r="H223" s="19">
        <f>H225+H227</f>
        <v>0</v>
      </c>
      <c r="I223" s="19">
        <f>I225+I227</f>
        <v>0</v>
      </c>
    </row>
    <row r="224" spans="1:9" ht="35.25" customHeight="1" x14ac:dyDescent="0.25">
      <c r="A224" s="327" t="s">
        <v>686</v>
      </c>
      <c r="B224" s="21">
        <v>951</v>
      </c>
      <c r="C224" s="6" t="s">
        <v>113</v>
      </c>
      <c r="D224" s="6" t="s">
        <v>757</v>
      </c>
      <c r="E224" s="6" t="s">
        <v>387</v>
      </c>
      <c r="F224" s="6" t="s">
        <v>687</v>
      </c>
      <c r="G224" s="15">
        <f>G225</f>
        <v>15000</v>
      </c>
      <c r="H224" s="17">
        <f>H225</f>
        <v>0</v>
      </c>
      <c r="I224" s="17">
        <f>I225</f>
        <v>0</v>
      </c>
    </row>
    <row r="225" spans="1:11" ht="45" x14ac:dyDescent="0.25">
      <c r="A225" s="327" t="s">
        <v>688</v>
      </c>
      <c r="B225" s="21">
        <v>951</v>
      </c>
      <c r="C225" s="6" t="s">
        <v>113</v>
      </c>
      <c r="D225" s="6" t="s">
        <v>757</v>
      </c>
      <c r="E225" s="6" t="s">
        <v>387</v>
      </c>
      <c r="F225" s="6" t="s">
        <v>689</v>
      </c>
      <c r="G225" s="15">
        <f>'5'!D207</f>
        <v>15000</v>
      </c>
      <c r="H225" s="17">
        <f>'5'!E207</f>
        <v>0</v>
      </c>
      <c r="I225" s="17">
        <f>'5'!F207</f>
        <v>0</v>
      </c>
    </row>
    <row r="226" spans="1:11" ht="30" x14ac:dyDescent="0.25">
      <c r="A226" s="327" t="s">
        <v>686</v>
      </c>
      <c r="B226" s="21">
        <v>951</v>
      </c>
      <c r="C226" s="6" t="s">
        <v>113</v>
      </c>
      <c r="D226" s="6" t="s">
        <v>757</v>
      </c>
      <c r="E226" s="6" t="s">
        <v>396</v>
      </c>
      <c r="F226" s="6" t="s">
        <v>687</v>
      </c>
      <c r="G226" s="15">
        <f>G227</f>
        <v>151.51515000000001</v>
      </c>
      <c r="H226" s="17">
        <f>H227</f>
        <v>0</v>
      </c>
      <c r="I226" s="17">
        <f>I227</f>
        <v>0</v>
      </c>
    </row>
    <row r="227" spans="1:11" ht="45" x14ac:dyDescent="0.25">
      <c r="A227" s="327" t="s">
        <v>688</v>
      </c>
      <c r="B227" s="21">
        <v>951</v>
      </c>
      <c r="C227" s="6" t="s">
        <v>113</v>
      </c>
      <c r="D227" s="6" t="s">
        <v>757</v>
      </c>
      <c r="E227" s="6" t="s">
        <v>396</v>
      </c>
      <c r="F227" s="6" t="s">
        <v>689</v>
      </c>
      <c r="G227" s="15">
        <f>'5'!D208</f>
        <v>151.51515000000001</v>
      </c>
      <c r="H227" s="17">
        <f>'5'!E208</f>
        <v>0</v>
      </c>
      <c r="I227" s="17">
        <f>'5'!F208</f>
        <v>0</v>
      </c>
    </row>
    <row r="228" spans="1:11" ht="49.5" customHeight="1" x14ac:dyDescent="0.25">
      <c r="A228" s="349" t="s">
        <v>679</v>
      </c>
      <c r="B228" s="46" t="s">
        <v>117</v>
      </c>
      <c r="C228" s="22" t="s">
        <v>113</v>
      </c>
      <c r="D228" s="22" t="s">
        <v>757</v>
      </c>
      <c r="E228" s="22" t="s">
        <v>5</v>
      </c>
      <c r="F228" s="22" t="s">
        <v>222</v>
      </c>
      <c r="G228" s="99">
        <f t="shared" ref="G228:I229" si="43">G229</f>
        <v>144.62</v>
      </c>
      <c r="H228" s="19">
        <f t="shared" si="43"/>
        <v>80.319999999999993</v>
      </c>
      <c r="I228" s="19">
        <f t="shared" si="43"/>
        <v>80.319999999999993</v>
      </c>
    </row>
    <row r="229" spans="1:11" ht="49.5" customHeight="1" x14ac:dyDescent="0.25">
      <c r="A229" s="327" t="s">
        <v>110</v>
      </c>
      <c r="B229" s="21" t="s">
        <v>117</v>
      </c>
      <c r="C229" s="6" t="s">
        <v>113</v>
      </c>
      <c r="D229" s="6" t="s">
        <v>757</v>
      </c>
      <c r="E229" s="6" t="s">
        <v>6</v>
      </c>
      <c r="F229" s="6" t="s">
        <v>222</v>
      </c>
      <c r="G229" s="15">
        <f t="shared" si="43"/>
        <v>144.62</v>
      </c>
      <c r="H229" s="17">
        <f t="shared" si="43"/>
        <v>80.319999999999993</v>
      </c>
      <c r="I229" s="17">
        <f t="shared" si="43"/>
        <v>80.319999999999993</v>
      </c>
    </row>
    <row r="230" spans="1:11" ht="19.5" customHeight="1" x14ac:dyDescent="0.25">
      <c r="A230" s="327" t="s">
        <v>313</v>
      </c>
      <c r="B230" s="21" t="s">
        <v>117</v>
      </c>
      <c r="C230" s="6" t="s">
        <v>113</v>
      </c>
      <c r="D230" s="6" t="s">
        <v>757</v>
      </c>
      <c r="E230" s="21" t="s">
        <v>314</v>
      </c>
      <c r="F230" s="6" t="s">
        <v>222</v>
      </c>
      <c r="G230" s="17">
        <f>G231+G233</f>
        <v>144.62</v>
      </c>
      <c r="H230" s="17">
        <f>H231+H233</f>
        <v>80.319999999999993</v>
      </c>
      <c r="I230" s="17">
        <f>I231+I233</f>
        <v>80.319999999999993</v>
      </c>
    </row>
    <row r="231" spans="1:11" ht="31.15" hidden="1" customHeight="1" x14ac:dyDescent="0.25">
      <c r="A231" s="327" t="s">
        <v>686</v>
      </c>
      <c r="B231" s="21" t="s">
        <v>117</v>
      </c>
      <c r="C231" s="6" t="s">
        <v>113</v>
      </c>
      <c r="D231" s="6" t="s">
        <v>757</v>
      </c>
      <c r="E231" s="21" t="s">
        <v>314</v>
      </c>
      <c r="F231" s="6" t="s">
        <v>687</v>
      </c>
      <c r="G231" s="17">
        <f>G232</f>
        <v>0</v>
      </c>
      <c r="H231" s="17">
        <f>H232</f>
        <v>0</v>
      </c>
      <c r="I231" s="17">
        <f>I232</f>
        <v>0</v>
      </c>
    </row>
    <row r="232" spans="1:11" ht="45" hidden="1" customHeight="1" x14ac:dyDescent="0.25">
      <c r="A232" s="327" t="s">
        <v>688</v>
      </c>
      <c r="B232" s="21" t="s">
        <v>117</v>
      </c>
      <c r="C232" s="6" t="s">
        <v>113</v>
      </c>
      <c r="D232" s="6" t="s">
        <v>757</v>
      </c>
      <c r="E232" s="21" t="s">
        <v>314</v>
      </c>
      <c r="F232" s="6" t="s">
        <v>689</v>
      </c>
      <c r="G232" s="20"/>
      <c r="H232" s="17"/>
      <c r="I232" s="17"/>
    </row>
    <row r="233" spans="1:11" ht="18" customHeight="1" x14ac:dyDescent="0.25">
      <c r="A233" s="327" t="s">
        <v>690</v>
      </c>
      <c r="B233" s="21" t="s">
        <v>117</v>
      </c>
      <c r="C233" s="6" t="s">
        <v>113</v>
      </c>
      <c r="D233" s="6" t="s">
        <v>757</v>
      </c>
      <c r="E233" s="21" t="s">
        <v>314</v>
      </c>
      <c r="F233" s="6" t="s">
        <v>691</v>
      </c>
      <c r="G233" s="15">
        <f>G234</f>
        <v>144.62</v>
      </c>
      <c r="H233" s="17">
        <f>H234</f>
        <v>80.319999999999993</v>
      </c>
      <c r="I233" s="17">
        <f>I234</f>
        <v>80.319999999999993</v>
      </c>
      <c r="K233" s="8" t="s">
        <v>1171</v>
      </c>
    </row>
    <row r="234" spans="1:11" ht="15" customHeight="1" x14ac:dyDescent="0.25">
      <c r="A234" s="327" t="s">
        <v>692</v>
      </c>
      <c r="B234" s="21" t="s">
        <v>117</v>
      </c>
      <c r="C234" s="6" t="s">
        <v>113</v>
      </c>
      <c r="D234" s="6" t="s">
        <v>757</v>
      </c>
      <c r="E234" s="21" t="s">
        <v>314</v>
      </c>
      <c r="F234" s="6" t="s">
        <v>693</v>
      </c>
      <c r="G234" s="17">
        <f>'5'!D297</f>
        <v>144.62</v>
      </c>
      <c r="H234" s="17">
        <f>'5'!E297</f>
        <v>80.319999999999993</v>
      </c>
      <c r="I234" s="17">
        <f>'5'!F297</f>
        <v>80.319999999999993</v>
      </c>
    </row>
    <row r="235" spans="1:11" ht="30" x14ac:dyDescent="0.25">
      <c r="A235" s="373" t="s">
        <v>777</v>
      </c>
      <c r="B235" s="188">
        <v>951</v>
      </c>
      <c r="C235" s="189" t="s">
        <v>113</v>
      </c>
      <c r="D235" s="189" t="s">
        <v>778</v>
      </c>
      <c r="E235" s="189" t="s">
        <v>676</v>
      </c>
      <c r="F235" s="189" t="s">
        <v>222</v>
      </c>
      <c r="G235" s="190">
        <f>G236+G245</f>
        <v>65955.029899999994</v>
      </c>
      <c r="H235" s="190">
        <f t="shared" ref="H235:I235" si="44">H236+H245</f>
        <v>200</v>
      </c>
      <c r="I235" s="190">
        <f t="shared" si="44"/>
        <v>200</v>
      </c>
    </row>
    <row r="236" spans="1:11" ht="44.45" customHeight="1" x14ac:dyDescent="0.25">
      <c r="A236" s="326" t="s">
        <v>779</v>
      </c>
      <c r="B236" s="3">
        <v>951</v>
      </c>
      <c r="C236" s="4" t="s">
        <v>113</v>
      </c>
      <c r="D236" s="4" t="s">
        <v>778</v>
      </c>
      <c r="E236" s="4" t="s">
        <v>251</v>
      </c>
      <c r="F236" s="4" t="s">
        <v>222</v>
      </c>
      <c r="G236" s="15">
        <f>G237</f>
        <v>200</v>
      </c>
      <c r="H236" s="15">
        <f t="shared" ref="H236:I238" si="45">H237</f>
        <v>200</v>
      </c>
      <c r="I236" s="15">
        <f t="shared" si="45"/>
        <v>200</v>
      </c>
    </row>
    <row r="237" spans="1:11" ht="33" customHeight="1" x14ac:dyDescent="0.25">
      <c r="A237" s="326" t="s">
        <v>780</v>
      </c>
      <c r="B237" s="3">
        <v>951</v>
      </c>
      <c r="C237" s="4" t="s">
        <v>113</v>
      </c>
      <c r="D237" s="4" t="s">
        <v>778</v>
      </c>
      <c r="E237" s="4" t="s">
        <v>252</v>
      </c>
      <c r="F237" s="4" t="s">
        <v>222</v>
      </c>
      <c r="G237" s="15">
        <f>G238+G243</f>
        <v>200</v>
      </c>
      <c r="H237" s="15">
        <f>H238+H243</f>
        <v>200</v>
      </c>
      <c r="I237" s="15">
        <f>I238+I243</f>
        <v>200</v>
      </c>
    </row>
    <row r="238" spans="1:11" ht="17.100000000000001" customHeight="1" x14ac:dyDescent="0.25">
      <c r="A238" s="326" t="s">
        <v>690</v>
      </c>
      <c r="B238" s="3">
        <v>951</v>
      </c>
      <c r="C238" s="4" t="s">
        <v>113</v>
      </c>
      <c r="D238" s="4" t="s">
        <v>778</v>
      </c>
      <c r="E238" s="4" t="s">
        <v>252</v>
      </c>
      <c r="F238" s="4" t="s">
        <v>691</v>
      </c>
      <c r="G238" s="15">
        <f>G239</f>
        <v>197</v>
      </c>
      <c r="H238" s="15">
        <f t="shared" si="45"/>
        <v>197</v>
      </c>
      <c r="I238" s="15">
        <f t="shared" si="45"/>
        <v>197</v>
      </c>
    </row>
    <row r="239" spans="1:11" ht="47.45" customHeight="1" x14ac:dyDescent="0.25">
      <c r="A239" s="326" t="s">
        <v>386</v>
      </c>
      <c r="B239" s="3">
        <v>951</v>
      </c>
      <c r="C239" s="4" t="s">
        <v>113</v>
      </c>
      <c r="D239" s="4" t="s">
        <v>778</v>
      </c>
      <c r="E239" s="4" t="s">
        <v>252</v>
      </c>
      <c r="F239" s="4" t="s">
        <v>770</v>
      </c>
      <c r="G239" s="15">
        <f>'5'!D199</f>
        <v>197</v>
      </c>
      <c r="H239" s="15">
        <f>'5'!E199</f>
        <v>197</v>
      </c>
      <c r="I239" s="15">
        <f>'5'!F199</f>
        <v>197</v>
      </c>
    </row>
    <row r="240" spans="1:11" hidden="1" x14ac:dyDescent="0.25">
      <c r="A240" s="335"/>
      <c r="B240" s="3">
        <v>952</v>
      </c>
      <c r="C240" s="4" t="s">
        <v>113</v>
      </c>
      <c r="D240" s="4" t="s">
        <v>778</v>
      </c>
      <c r="E240" s="4" t="s">
        <v>252</v>
      </c>
      <c r="F240" s="167"/>
      <c r="G240" s="99"/>
      <c r="H240" s="99"/>
      <c r="I240" s="99"/>
    </row>
    <row r="241" spans="1:9" hidden="1" x14ac:dyDescent="0.25">
      <c r="A241" s="326"/>
      <c r="B241" s="3">
        <v>953</v>
      </c>
      <c r="C241" s="4" t="s">
        <v>113</v>
      </c>
      <c r="D241" s="4" t="s">
        <v>778</v>
      </c>
      <c r="E241" s="4" t="s">
        <v>252</v>
      </c>
      <c r="F241" s="4"/>
      <c r="G241" s="15"/>
      <c r="H241" s="15"/>
      <c r="I241" s="15"/>
    </row>
    <row r="242" spans="1:9" hidden="1" x14ac:dyDescent="0.25">
      <c r="A242" s="326"/>
      <c r="B242" s="3">
        <v>954</v>
      </c>
      <c r="C242" s="4" t="s">
        <v>113</v>
      </c>
      <c r="D242" s="4" t="s">
        <v>778</v>
      </c>
      <c r="E242" s="4" t="s">
        <v>252</v>
      </c>
      <c r="F242" s="4"/>
      <c r="G242" s="15"/>
      <c r="H242" s="15"/>
      <c r="I242" s="15"/>
    </row>
    <row r="243" spans="1:9" ht="30" x14ac:dyDescent="0.25">
      <c r="A243" s="326" t="s">
        <v>686</v>
      </c>
      <c r="B243" s="3" t="s">
        <v>117</v>
      </c>
      <c r="C243" s="4" t="s">
        <v>113</v>
      </c>
      <c r="D243" s="4" t="s">
        <v>778</v>
      </c>
      <c r="E243" s="4" t="s">
        <v>252</v>
      </c>
      <c r="F243" s="4" t="s">
        <v>687</v>
      </c>
      <c r="G243" s="15">
        <f>G244</f>
        <v>3</v>
      </c>
      <c r="H243" s="15">
        <f>H244</f>
        <v>3</v>
      </c>
      <c r="I243" s="15">
        <f>I244</f>
        <v>3</v>
      </c>
    </row>
    <row r="244" spans="1:9" ht="45" x14ac:dyDescent="0.25">
      <c r="A244" s="326" t="s">
        <v>688</v>
      </c>
      <c r="B244" s="3" t="s">
        <v>117</v>
      </c>
      <c r="C244" s="4" t="s">
        <v>113</v>
      </c>
      <c r="D244" s="4" t="s">
        <v>778</v>
      </c>
      <c r="E244" s="4" t="s">
        <v>252</v>
      </c>
      <c r="F244" s="4" t="s">
        <v>689</v>
      </c>
      <c r="G244" s="15">
        <f>'5'!D200</f>
        <v>3</v>
      </c>
      <c r="H244" s="15">
        <f>'5'!E200</f>
        <v>3</v>
      </c>
      <c r="I244" s="15">
        <f>'5'!F200</f>
        <v>3</v>
      </c>
    </row>
    <row r="245" spans="1:9" ht="51" customHeight="1" x14ac:dyDescent="0.25">
      <c r="A245" s="335" t="s">
        <v>1027</v>
      </c>
      <c r="B245" s="3" t="s">
        <v>117</v>
      </c>
      <c r="C245" s="4" t="s">
        <v>113</v>
      </c>
      <c r="D245" s="4" t="s">
        <v>778</v>
      </c>
      <c r="E245" s="167" t="s">
        <v>1031</v>
      </c>
      <c r="F245" s="4" t="s">
        <v>222</v>
      </c>
      <c r="G245" s="15">
        <f>G246+G253+G260</f>
        <v>65755.029899999994</v>
      </c>
      <c r="H245" s="15">
        <f t="shared" ref="H245:I245" si="46">H246+H253</f>
        <v>0</v>
      </c>
      <c r="I245" s="15">
        <f t="shared" si="46"/>
        <v>0</v>
      </c>
    </row>
    <row r="246" spans="1:9" ht="51" customHeight="1" x14ac:dyDescent="0.25">
      <c r="A246" s="326" t="s">
        <v>1014</v>
      </c>
      <c r="B246" s="3" t="s">
        <v>117</v>
      </c>
      <c r="C246" s="4" t="s">
        <v>113</v>
      </c>
      <c r="D246" s="4" t="s">
        <v>778</v>
      </c>
      <c r="E246" s="4" t="s">
        <v>1026</v>
      </c>
      <c r="F246" s="4" t="s">
        <v>222</v>
      </c>
      <c r="G246" s="15">
        <f>G247+G250</f>
        <v>5050.5050499999998</v>
      </c>
      <c r="H246" s="15">
        <f>H247+H250</f>
        <v>0</v>
      </c>
      <c r="I246" s="15">
        <f>I247+I250</f>
        <v>0</v>
      </c>
    </row>
    <row r="247" spans="1:9" ht="75" x14ac:dyDescent="0.25">
      <c r="A247" s="326" t="s">
        <v>1095</v>
      </c>
      <c r="B247" s="3" t="s">
        <v>117</v>
      </c>
      <c r="C247" s="4" t="s">
        <v>113</v>
      </c>
      <c r="D247" s="4" t="s">
        <v>778</v>
      </c>
      <c r="E247" s="4" t="s">
        <v>1026</v>
      </c>
      <c r="F247" s="4" t="s">
        <v>222</v>
      </c>
      <c r="G247" s="15">
        <f t="shared" ref="G247:I248" si="47">G248</f>
        <v>5000</v>
      </c>
      <c r="H247" s="15">
        <f t="shared" si="47"/>
        <v>0</v>
      </c>
      <c r="I247" s="15">
        <f t="shared" si="47"/>
        <v>0</v>
      </c>
    </row>
    <row r="248" spans="1:9" ht="33.75" customHeight="1" x14ac:dyDescent="0.25">
      <c r="A248" s="326" t="s">
        <v>686</v>
      </c>
      <c r="B248" s="3" t="s">
        <v>117</v>
      </c>
      <c r="C248" s="4" t="s">
        <v>113</v>
      </c>
      <c r="D248" s="4" t="s">
        <v>778</v>
      </c>
      <c r="E248" s="4" t="s">
        <v>1026</v>
      </c>
      <c r="F248" s="4" t="s">
        <v>687</v>
      </c>
      <c r="G248" s="15">
        <f t="shared" si="47"/>
        <v>5000</v>
      </c>
      <c r="H248" s="15">
        <f t="shared" si="47"/>
        <v>0</v>
      </c>
      <c r="I248" s="15">
        <f t="shared" si="47"/>
        <v>0</v>
      </c>
    </row>
    <row r="249" spans="1:9" ht="50.25" customHeight="1" x14ac:dyDescent="0.25">
      <c r="A249" s="326" t="s">
        <v>688</v>
      </c>
      <c r="B249" s="3" t="s">
        <v>117</v>
      </c>
      <c r="C249" s="4" t="s">
        <v>113</v>
      </c>
      <c r="D249" s="4" t="s">
        <v>778</v>
      </c>
      <c r="E249" s="4" t="s">
        <v>1026</v>
      </c>
      <c r="F249" s="4" t="s">
        <v>689</v>
      </c>
      <c r="G249" s="15">
        <f>'5'!D253</f>
        <v>5000</v>
      </c>
      <c r="H249" s="15">
        <f>'5'!E253</f>
        <v>0</v>
      </c>
      <c r="I249" s="15">
        <f>'5'!F253</f>
        <v>0</v>
      </c>
    </row>
    <row r="250" spans="1:9" ht="101.25" customHeight="1" x14ac:dyDescent="0.25">
      <c r="A250" s="326" t="s">
        <v>1094</v>
      </c>
      <c r="B250" s="3" t="s">
        <v>117</v>
      </c>
      <c r="C250" s="4" t="s">
        <v>113</v>
      </c>
      <c r="D250" s="4" t="s">
        <v>778</v>
      </c>
      <c r="E250" s="4" t="s">
        <v>1032</v>
      </c>
      <c r="F250" s="4" t="s">
        <v>222</v>
      </c>
      <c r="G250" s="15">
        <f t="shared" ref="G250:I251" si="48">G251</f>
        <v>50.505049999999997</v>
      </c>
      <c r="H250" s="15">
        <f t="shared" si="48"/>
        <v>0</v>
      </c>
      <c r="I250" s="15">
        <f t="shared" si="48"/>
        <v>0</v>
      </c>
    </row>
    <row r="251" spans="1:9" ht="30" x14ac:dyDescent="0.25">
      <c r="A251" s="326" t="s">
        <v>686</v>
      </c>
      <c r="B251" s="3" t="s">
        <v>117</v>
      </c>
      <c r="C251" s="4" t="s">
        <v>113</v>
      </c>
      <c r="D251" s="4" t="s">
        <v>778</v>
      </c>
      <c r="E251" s="4" t="s">
        <v>1032</v>
      </c>
      <c r="F251" s="4" t="s">
        <v>687</v>
      </c>
      <c r="G251" s="15">
        <f t="shared" si="48"/>
        <v>50.505049999999997</v>
      </c>
      <c r="H251" s="15">
        <f t="shared" si="48"/>
        <v>0</v>
      </c>
      <c r="I251" s="15">
        <f t="shared" si="48"/>
        <v>0</v>
      </c>
    </row>
    <row r="252" spans="1:9" ht="51" customHeight="1" x14ac:dyDescent="0.25">
      <c r="A252" s="326" t="s">
        <v>688</v>
      </c>
      <c r="B252" s="3" t="s">
        <v>117</v>
      </c>
      <c r="C252" s="4" t="s">
        <v>113</v>
      </c>
      <c r="D252" s="4" t="s">
        <v>778</v>
      </c>
      <c r="E252" s="4" t="s">
        <v>1032</v>
      </c>
      <c r="F252" s="4" t="s">
        <v>689</v>
      </c>
      <c r="G252" s="15">
        <f>'5'!D254</f>
        <v>50.505049999999997</v>
      </c>
      <c r="H252" s="15">
        <f>'5'!E254</f>
        <v>0</v>
      </c>
      <c r="I252" s="15">
        <f>'5'!F254</f>
        <v>0</v>
      </c>
    </row>
    <row r="253" spans="1:9" ht="143.25" customHeight="1" x14ac:dyDescent="0.25">
      <c r="A253" s="335" t="s">
        <v>1099</v>
      </c>
      <c r="B253" s="3" t="s">
        <v>117</v>
      </c>
      <c r="C253" s="4" t="s">
        <v>113</v>
      </c>
      <c r="D253" s="4" t="s">
        <v>778</v>
      </c>
      <c r="E253" s="167" t="s">
        <v>1051</v>
      </c>
      <c r="F253" s="167" t="s">
        <v>222</v>
      </c>
      <c r="G253" s="15">
        <f>G254+G257</f>
        <v>60554.524850000002</v>
      </c>
      <c r="H253" s="15">
        <f t="shared" ref="H253:I253" si="49">H254+H257</f>
        <v>0</v>
      </c>
      <c r="I253" s="15">
        <f t="shared" si="49"/>
        <v>0</v>
      </c>
    </row>
    <row r="254" spans="1:9" ht="135" x14ac:dyDescent="0.25">
      <c r="A254" s="326" t="s">
        <v>1097</v>
      </c>
      <c r="B254" s="3" t="s">
        <v>117</v>
      </c>
      <c r="C254" s="4" t="s">
        <v>113</v>
      </c>
      <c r="D254" s="4" t="s">
        <v>778</v>
      </c>
      <c r="E254" s="4" t="s">
        <v>1049</v>
      </c>
      <c r="F254" s="4" t="s">
        <v>222</v>
      </c>
      <c r="G254" s="15">
        <f>G255</f>
        <v>59948.979599999999</v>
      </c>
      <c r="H254" s="15">
        <f t="shared" ref="H254:I255" si="50">H255</f>
        <v>0</v>
      </c>
      <c r="I254" s="15">
        <f t="shared" si="50"/>
        <v>0</v>
      </c>
    </row>
    <row r="255" spans="1:9" ht="30" x14ac:dyDescent="0.25">
      <c r="A255" s="326" t="s">
        <v>686</v>
      </c>
      <c r="B255" s="3" t="s">
        <v>117</v>
      </c>
      <c r="C255" s="4" t="s">
        <v>113</v>
      </c>
      <c r="D255" s="4" t="s">
        <v>778</v>
      </c>
      <c r="E255" s="4" t="s">
        <v>1049</v>
      </c>
      <c r="F255" s="4" t="s">
        <v>687</v>
      </c>
      <c r="G255" s="15">
        <f>G256</f>
        <v>59948.979599999999</v>
      </c>
      <c r="H255" s="15">
        <f t="shared" si="50"/>
        <v>0</v>
      </c>
      <c r="I255" s="15">
        <f t="shared" si="50"/>
        <v>0</v>
      </c>
    </row>
    <row r="256" spans="1:9" ht="45" x14ac:dyDescent="0.25">
      <c r="A256" s="326" t="s">
        <v>688</v>
      </c>
      <c r="B256" s="3" t="s">
        <v>117</v>
      </c>
      <c r="C256" s="4" t="s">
        <v>113</v>
      </c>
      <c r="D256" s="4" t="s">
        <v>778</v>
      </c>
      <c r="E256" s="4" t="s">
        <v>1049</v>
      </c>
      <c r="F256" s="4" t="s">
        <v>689</v>
      </c>
      <c r="G256" s="15">
        <f>'3'!F311</f>
        <v>59948.979599999999</v>
      </c>
      <c r="H256" s="15">
        <f>'3'!G311</f>
        <v>0</v>
      </c>
      <c r="I256" s="15">
        <f>'3'!H311</f>
        <v>0</v>
      </c>
    </row>
    <row r="257" spans="1:10" ht="135" x14ac:dyDescent="0.25">
      <c r="A257" s="326" t="s">
        <v>1098</v>
      </c>
      <c r="B257" s="3" t="s">
        <v>117</v>
      </c>
      <c r="C257" s="4" t="s">
        <v>113</v>
      </c>
      <c r="D257" s="4" t="s">
        <v>778</v>
      </c>
      <c r="E257" s="4" t="s">
        <v>1049</v>
      </c>
      <c r="F257" s="4" t="s">
        <v>222</v>
      </c>
      <c r="G257" s="15">
        <f>G258</f>
        <v>605.54525000000001</v>
      </c>
      <c r="H257" s="15">
        <f t="shared" ref="H257:I258" si="51">H258</f>
        <v>0</v>
      </c>
      <c r="I257" s="15">
        <f t="shared" si="51"/>
        <v>0</v>
      </c>
    </row>
    <row r="258" spans="1:10" ht="30" x14ac:dyDescent="0.25">
      <c r="A258" s="326" t="s">
        <v>686</v>
      </c>
      <c r="B258" s="3" t="s">
        <v>117</v>
      </c>
      <c r="C258" s="4" t="s">
        <v>113</v>
      </c>
      <c r="D258" s="4" t="s">
        <v>778</v>
      </c>
      <c r="E258" s="4" t="s">
        <v>1049</v>
      </c>
      <c r="F258" s="4" t="s">
        <v>687</v>
      </c>
      <c r="G258" s="15">
        <f>G259</f>
        <v>605.54525000000001</v>
      </c>
      <c r="H258" s="15">
        <f t="shared" si="51"/>
        <v>0</v>
      </c>
      <c r="I258" s="15">
        <f t="shared" si="51"/>
        <v>0</v>
      </c>
    </row>
    <row r="259" spans="1:10" ht="45" x14ac:dyDescent="0.25">
      <c r="A259" s="326" t="s">
        <v>688</v>
      </c>
      <c r="B259" s="3" t="s">
        <v>117</v>
      </c>
      <c r="C259" s="4" t="s">
        <v>113</v>
      </c>
      <c r="D259" s="4" t="s">
        <v>778</v>
      </c>
      <c r="E259" s="4" t="s">
        <v>1049</v>
      </c>
      <c r="F259" s="4" t="s">
        <v>689</v>
      </c>
      <c r="G259" s="15">
        <f>'5'!D252</f>
        <v>605.54525000000001</v>
      </c>
      <c r="H259" s="15">
        <f>'5'!E252</f>
        <v>0</v>
      </c>
      <c r="I259" s="15">
        <f>'5'!F252</f>
        <v>0</v>
      </c>
    </row>
    <row r="260" spans="1:10" ht="60" x14ac:dyDescent="0.25">
      <c r="A260" s="335" t="s">
        <v>1104</v>
      </c>
      <c r="B260" s="3" t="s">
        <v>117</v>
      </c>
      <c r="C260" s="4" t="s">
        <v>113</v>
      </c>
      <c r="D260" s="4" t="s">
        <v>778</v>
      </c>
      <c r="E260" s="167" t="s">
        <v>1103</v>
      </c>
      <c r="F260" s="4" t="s">
        <v>222</v>
      </c>
      <c r="G260" s="15">
        <f>G261</f>
        <v>150</v>
      </c>
      <c r="H260" s="15">
        <f t="shared" ref="H260:I261" si="52">H261</f>
        <v>0</v>
      </c>
      <c r="I260" s="15">
        <f t="shared" si="52"/>
        <v>0</v>
      </c>
    </row>
    <row r="261" spans="1:10" ht="30" x14ac:dyDescent="0.25">
      <c r="A261" s="326" t="s">
        <v>686</v>
      </c>
      <c r="B261" s="3" t="s">
        <v>117</v>
      </c>
      <c r="C261" s="4" t="s">
        <v>113</v>
      </c>
      <c r="D261" s="4" t="s">
        <v>778</v>
      </c>
      <c r="E261" s="4" t="s">
        <v>1103</v>
      </c>
      <c r="F261" s="4" t="s">
        <v>687</v>
      </c>
      <c r="G261" s="15">
        <f>G262</f>
        <v>150</v>
      </c>
      <c r="H261" s="15">
        <f t="shared" si="52"/>
        <v>0</v>
      </c>
      <c r="I261" s="15">
        <f t="shared" si="52"/>
        <v>0</v>
      </c>
    </row>
    <row r="262" spans="1:10" ht="45" x14ac:dyDescent="0.25">
      <c r="A262" s="326" t="s">
        <v>688</v>
      </c>
      <c r="B262" s="3" t="s">
        <v>117</v>
      </c>
      <c r="C262" s="4" t="s">
        <v>113</v>
      </c>
      <c r="D262" s="4" t="s">
        <v>778</v>
      </c>
      <c r="E262" s="4" t="s">
        <v>1103</v>
      </c>
      <c r="F262" s="4" t="s">
        <v>689</v>
      </c>
      <c r="G262" s="15">
        <f>25+125</f>
        <v>150</v>
      </c>
      <c r="H262" s="15">
        <v>0</v>
      </c>
      <c r="I262" s="15">
        <v>0</v>
      </c>
    </row>
    <row r="263" spans="1:10" ht="29.65" customHeight="1" x14ac:dyDescent="0.25">
      <c r="A263" s="375" t="s">
        <v>782</v>
      </c>
      <c r="B263" s="194">
        <v>951</v>
      </c>
      <c r="C263" s="193" t="s">
        <v>695</v>
      </c>
      <c r="D263" s="193" t="s">
        <v>109</v>
      </c>
      <c r="E263" s="193" t="s">
        <v>676</v>
      </c>
      <c r="F263" s="193" t="s">
        <v>222</v>
      </c>
      <c r="G263" s="187">
        <f>G264+G306+G291</f>
        <v>2181.9298915151517</v>
      </c>
      <c r="H263" s="187">
        <f>H264+H306+H291</f>
        <v>1706.9133800000002</v>
      </c>
      <c r="I263" s="187">
        <f>I264+I306+I291</f>
        <v>1707.0096800000001</v>
      </c>
      <c r="J263" s="8">
        <v>6638.2233699999997</v>
      </c>
    </row>
    <row r="264" spans="1:10" x14ac:dyDescent="0.25">
      <c r="A264" s="373" t="s">
        <v>783</v>
      </c>
      <c r="B264" s="188">
        <v>951</v>
      </c>
      <c r="C264" s="189" t="s">
        <v>695</v>
      </c>
      <c r="D264" s="189" t="s">
        <v>678</v>
      </c>
      <c r="E264" s="189" t="s">
        <v>676</v>
      </c>
      <c r="F264" s="189" t="s">
        <v>222</v>
      </c>
      <c r="G264" s="190">
        <f>G265+G272+G275+G278+G283+G288+G269</f>
        <v>1739.6151515151516</v>
      </c>
      <c r="H264" s="190">
        <f t="shared" ref="H264:I264" si="53">H265+H272+H275+H278+H283+H288+H269</f>
        <v>1264.5060600000002</v>
      </c>
      <c r="I264" s="190">
        <f t="shared" si="53"/>
        <v>1264.5060600000002</v>
      </c>
    </row>
    <row r="265" spans="1:10" ht="17.649999999999999" hidden="1" customHeight="1" x14ac:dyDescent="0.25">
      <c r="A265" s="327" t="s">
        <v>784</v>
      </c>
      <c r="B265" s="21">
        <v>951</v>
      </c>
      <c r="C265" s="6" t="s">
        <v>695</v>
      </c>
      <c r="D265" s="6" t="s">
        <v>678</v>
      </c>
      <c r="E265" s="6" t="s">
        <v>17</v>
      </c>
      <c r="F265" s="6" t="s">
        <v>222</v>
      </c>
      <c r="G265" s="17">
        <f>G266</f>
        <v>0</v>
      </c>
      <c r="H265" s="17">
        <f t="shared" ref="H265:I267" si="54">H266</f>
        <v>0</v>
      </c>
      <c r="I265" s="17">
        <f t="shared" si="54"/>
        <v>0</v>
      </c>
    </row>
    <row r="266" spans="1:10" ht="30" hidden="1" x14ac:dyDescent="0.25">
      <c r="A266" s="327" t="s">
        <v>315</v>
      </c>
      <c r="B266" s="21">
        <v>951</v>
      </c>
      <c r="C266" s="6" t="s">
        <v>695</v>
      </c>
      <c r="D266" s="6" t="s">
        <v>678</v>
      </c>
      <c r="E266" s="6" t="s">
        <v>17</v>
      </c>
      <c r="F266" s="6" t="s">
        <v>222</v>
      </c>
      <c r="G266" s="17">
        <f>G267</f>
        <v>0</v>
      </c>
      <c r="H266" s="17">
        <f t="shared" si="54"/>
        <v>0</v>
      </c>
      <c r="I266" s="17">
        <f t="shared" si="54"/>
        <v>0</v>
      </c>
    </row>
    <row r="267" spans="1:10" ht="30.6" hidden="1" customHeight="1" x14ac:dyDescent="0.25">
      <c r="A267" s="327" t="s">
        <v>686</v>
      </c>
      <c r="B267" s="21">
        <v>951</v>
      </c>
      <c r="C267" s="6" t="s">
        <v>695</v>
      </c>
      <c r="D267" s="6" t="s">
        <v>678</v>
      </c>
      <c r="E267" s="6" t="s">
        <v>17</v>
      </c>
      <c r="F267" s="6" t="s">
        <v>687</v>
      </c>
      <c r="G267" s="17">
        <f>G268</f>
        <v>0</v>
      </c>
      <c r="H267" s="17">
        <f t="shared" si="54"/>
        <v>0</v>
      </c>
      <c r="I267" s="17">
        <f t="shared" si="54"/>
        <v>0</v>
      </c>
    </row>
    <row r="268" spans="1:10" ht="44.1" hidden="1" customHeight="1" x14ac:dyDescent="0.25">
      <c r="A268" s="327" t="s">
        <v>688</v>
      </c>
      <c r="B268" s="21">
        <v>951</v>
      </c>
      <c r="C268" s="6" t="s">
        <v>695</v>
      </c>
      <c r="D268" s="6" t="s">
        <v>678</v>
      </c>
      <c r="E268" s="6" t="s">
        <v>17</v>
      </c>
      <c r="F268" s="6" t="s">
        <v>689</v>
      </c>
      <c r="G268" s="15">
        <v>0</v>
      </c>
      <c r="H268" s="15">
        <v>0</v>
      </c>
      <c r="I268" s="15">
        <v>0</v>
      </c>
    </row>
    <row r="269" spans="1:10" ht="21" hidden="1" customHeight="1" x14ac:dyDescent="0.25">
      <c r="A269" s="377" t="s">
        <v>213</v>
      </c>
      <c r="B269" s="101" t="s">
        <v>117</v>
      </c>
      <c r="C269" s="11" t="s">
        <v>695</v>
      </c>
      <c r="D269" s="11" t="s">
        <v>678</v>
      </c>
      <c r="E269" s="11" t="s">
        <v>19</v>
      </c>
      <c r="F269" s="11" t="s">
        <v>222</v>
      </c>
      <c r="G269" s="20">
        <f t="shared" ref="G269:I270" si="55">G270</f>
        <v>0</v>
      </c>
      <c r="H269" s="20">
        <f t="shared" si="55"/>
        <v>0</v>
      </c>
      <c r="I269" s="20">
        <f t="shared" si="55"/>
        <v>0</v>
      </c>
    </row>
    <row r="270" spans="1:10" ht="44.1" hidden="1" customHeight="1" x14ac:dyDescent="0.25">
      <c r="A270" s="327" t="s">
        <v>686</v>
      </c>
      <c r="B270" s="21" t="s">
        <v>117</v>
      </c>
      <c r="C270" s="6" t="s">
        <v>695</v>
      </c>
      <c r="D270" s="6" t="s">
        <v>678</v>
      </c>
      <c r="E270" s="6" t="s">
        <v>19</v>
      </c>
      <c r="F270" s="6" t="s">
        <v>687</v>
      </c>
      <c r="G270" s="15">
        <f t="shared" si="55"/>
        <v>0</v>
      </c>
      <c r="H270" s="15">
        <f t="shared" si="55"/>
        <v>0</v>
      </c>
      <c r="I270" s="15">
        <f t="shared" si="55"/>
        <v>0</v>
      </c>
    </row>
    <row r="271" spans="1:10" ht="44.1" hidden="1" customHeight="1" x14ac:dyDescent="0.25">
      <c r="A271" s="327" t="s">
        <v>688</v>
      </c>
      <c r="B271" s="21" t="s">
        <v>117</v>
      </c>
      <c r="C271" s="6" t="s">
        <v>695</v>
      </c>
      <c r="D271" s="6" t="s">
        <v>678</v>
      </c>
      <c r="E271" s="6" t="s">
        <v>19</v>
      </c>
      <c r="F271" s="6" t="s">
        <v>689</v>
      </c>
      <c r="G271" s="15"/>
      <c r="H271" s="15">
        <v>0</v>
      </c>
      <c r="I271" s="15">
        <v>0</v>
      </c>
    </row>
    <row r="272" spans="1:10" ht="33" customHeight="1" x14ac:dyDescent="0.25">
      <c r="A272" s="327" t="s">
        <v>257</v>
      </c>
      <c r="B272" s="21">
        <v>951</v>
      </c>
      <c r="C272" s="6" t="s">
        <v>695</v>
      </c>
      <c r="D272" s="6" t="s">
        <v>678</v>
      </c>
      <c r="E272" s="6" t="s">
        <v>74</v>
      </c>
      <c r="F272" s="6" t="s">
        <v>222</v>
      </c>
      <c r="G272" s="17">
        <f t="shared" ref="G272:I273" si="56">G273</f>
        <v>1063.9000000000001</v>
      </c>
      <c r="H272" s="17">
        <f t="shared" si="56"/>
        <v>1063.9000000000001</v>
      </c>
      <c r="I272" s="17">
        <f t="shared" si="56"/>
        <v>1063.9000000000001</v>
      </c>
    </row>
    <row r="273" spans="1:10" ht="33.75" customHeight="1" x14ac:dyDescent="0.25">
      <c r="A273" s="327" t="s">
        <v>686</v>
      </c>
      <c r="B273" s="21">
        <v>951</v>
      </c>
      <c r="C273" s="6" t="s">
        <v>695</v>
      </c>
      <c r="D273" s="6" t="s">
        <v>678</v>
      </c>
      <c r="E273" s="6" t="s">
        <v>74</v>
      </c>
      <c r="F273" s="6" t="s">
        <v>687</v>
      </c>
      <c r="G273" s="17">
        <f t="shared" si="56"/>
        <v>1063.9000000000001</v>
      </c>
      <c r="H273" s="17">
        <f t="shared" si="56"/>
        <v>1063.9000000000001</v>
      </c>
      <c r="I273" s="17">
        <f t="shared" si="56"/>
        <v>1063.9000000000001</v>
      </c>
    </row>
    <row r="274" spans="1:10" ht="51" customHeight="1" x14ac:dyDescent="0.25">
      <c r="A274" s="327" t="s">
        <v>688</v>
      </c>
      <c r="B274" s="21">
        <v>951</v>
      </c>
      <c r="C274" s="6" t="s">
        <v>695</v>
      </c>
      <c r="D274" s="6" t="s">
        <v>678</v>
      </c>
      <c r="E274" s="6" t="s">
        <v>74</v>
      </c>
      <c r="F274" s="6" t="s">
        <v>689</v>
      </c>
      <c r="G274" s="17">
        <f>'5'!D282</f>
        <v>1063.9000000000001</v>
      </c>
      <c r="H274" s="17">
        <f>'5'!E282</f>
        <v>1063.9000000000001</v>
      </c>
      <c r="I274" s="17">
        <f>'5'!F282</f>
        <v>1063.9000000000001</v>
      </c>
    </row>
    <row r="275" spans="1:10" ht="45" hidden="1" x14ac:dyDescent="0.25">
      <c r="A275" s="349" t="s">
        <v>401</v>
      </c>
      <c r="B275" s="46">
        <v>951</v>
      </c>
      <c r="C275" s="22" t="s">
        <v>695</v>
      </c>
      <c r="D275" s="22" t="s">
        <v>678</v>
      </c>
      <c r="E275" s="22" t="s">
        <v>402</v>
      </c>
      <c r="F275" s="22" t="s">
        <v>222</v>
      </c>
      <c r="G275" s="19">
        <f t="shared" ref="G275:I276" si="57">G276</f>
        <v>0</v>
      </c>
      <c r="H275" s="19">
        <f t="shared" si="57"/>
        <v>0</v>
      </c>
      <c r="I275" s="19">
        <f t="shared" si="57"/>
        <v>0</v>
      </c>
    </row>
    <row r="276" spans="1:10" ht="30" hidden="1" x14ac:dyDescent="0.25">
      <c r="A276" s="327" t="s">
        <v>686</v>
      </c>
      <c r="B276" s="21">
        <v>951</v>
      </c>
      <c r="C276" s="6" t="s">
        <v>695</v>
      </c>
      <c r="D276" s="6" t="s">
        <v>678</v>
      </c>
      <c r="E276" s="6" t="s">
        <v>402</v>
      </c>
      <c r="F276" s="6" t="s">
        <v>687</v>
      </c>
      <c r="G276" s="17">
        <f t="shared" si="57"/>
        <v>0</v>
      </c>
      <c r="H276" s="17">
        <f t="shared" si="57"/>
        <v>0</v>
      </c>
      <c r="I276" s="17">
        <f t="shared" si="57"/>
        <v>0</v>
      </c>
    </row>
    <row r="277" spans="1:10" ht="45" hidden="1" x14ac:dyDescent="0.25">
      <c r="A277" s="327" t="s">
        <v>688</v>
      </c>
      <c r="B277" s="21">
        <v>951</v>
      </c>
      <c r="C277" s="6" t="s">
        <v>695</v>
      </c>
      <c r="D277" s="6" t="s">
        <v>678</v>
      </c>
      <c r="E277" s="6" t="s">
        <v>402</v>
      </c>
      <c r="F277" s="6" t="s">
        <v>689</v>
      </c>
      <c r="G277" s="17"/>
      <c r="H277" s="17"/>
      <c r="I277" s="17"/>
    </row>
    <row r="278" spans="1:10" ht="94.5" customHeight="1" x14ac:dyDescent="0.25">
      <c r="A278" s="349" t="s">
        <v>785</v>
      </c>
      <c r="B278" s="46" t="s">
        <v>117</v>
      </c>
      <c r="C278" s="22" t="s">
        <v>695</v>
      </c>
      <c r="D278" s="22" t="s">
        <v>678</v>
      </c>
      <c r="E278" s="22" t="s">
        <v>316</v>
      </c>
      <c r="F278" s="22" t="s">
        <v>222</v>
      </c>
      <c r="G278" s="19">
        <f t="shared" ref="G278:I279" si="58">G279</f>
        <v>545.71515151515155</v>
      </c>
      <c r="H278" s="19">
        <f t="shared" si="58"/>
        <v>60.606059999999999</v>
      </c>
      <c r="I278" s="19">
        <f t="shared" si="58"/>
        <v>60.606059999999999</v>
      </c>
    </row>
    <row r="279" spans="1:10" ht="65.25" customHeight="1" x14ac:dyDescent="0.25">
      <c r="A279" s="327" t="s">
        <v>786</v>
      </c>
      <c r="B279" s="21" t="s">
        <v>117</v>
      </c>
      <c r="C279" s="6" t="s">
        <v>695</v>
      </c>
      <c r="D279" s="6" t="s">
        <v>678</v>
      </c>
      <c r="E279" s="6" t="s">
        <v>316</v>
      </c>
      <c r="F279" s="6" t="s">
        <v>222</v>
      </c>
      <c r="G279" s="15">
        <f t="shared" si="58"/>
        <v>545.71515151515155</v>
      </c>
      <c r="H279" s="17">
        <f t="shared" si="58"/>
        <v>60.606059999999999</v>
      </c>
      <c r="I279" s="17">
        <f t="shared" si="58"/>
        <v>60.606059999999999</v>
      </c>
    </row>
    <row r="280" spans="1:10" ht="20.25" customHeight="1" x14ac:dyDescent="0.25">
      <c r="A280" s="327" t="s">
        <v>690</v>
      </c>
      <c r="B280" s="21" t="s">
        <v>117</v>
      </c>
      <c r="C280" s="6" t="s">
        <v>695</v>
      </c>
      <c r="D280" s="6" t="s">
        <v>678</v>
      </c>
      <c r="E280" s="6" t="s">
        <v>316</v>
      </c>
      <c r="F280" s="6" t="s">
        <v>691</v>
      </c>
      <c r="G280" s="15">
        <f>G282+G281</f>
        <v>545.71515151515155</v>
      </c>
      <c r="H280" s="17">
        <f>H282+H281</f>
        <v>60.606059999999999</v>
      </c>
      <c r="I280" s="17">
        <f>I282+I281</f>
        <v>60.606059999999999</v>
      </c>
    </row>
    <row r="281" spans="1:10" ht="69.75" customHeight="1" x14ac:dyDescent="0.25">
      <c r="A281" s="327" t="s">
        <v>948</v>
      </c>
      <c r="B281" s="21" t="s">
        <v>117</v>
      </c>
      <c r="C281" s="6" t="s">
        <v>695</v>
      </c>
      <c r="D281" s="6" t="s">
        <v>678</v>
      </c>
      <c r="E281" s="6" t="s">
        <v>317</v>
      </c>
      <c r="F281" s="6" t="s">
        <v>770</v>
      </c>
      <c r="G281" s="15">
        <f>'5'!D227</f>
        <v>540.25800000000004</v>
      </c>
      <c r="H281" s="17">
        <f>'5'!E230</f>
        <v>0</v>
      </c>
      <c r="I281" s="17">
        <f>'5'!F230</f>
        <v>0</v>
      </c>
    </row>
    <row r="282" spans="1:10" ht="65.25" customHeight="1" x14ac:dyDescent="0.25">
      <c r="A282" s="327" t="s">
        <v>949</v>
      </c>
      <c r="B282" s="21" t="s">
        <v>117</v>
      </c>
      <c r="C282" s="6" t="s">
        <v>695</v>
      </c>
      <c r="D282" s="6" t="s">
        <v>678</v>
      </c>
      <c r="E282" s="4" t="s">
        <v>564</v>
      </c>
      <c r="F282" s="6" t="s">
        <v>770</v>
      </c>
      <c r="G282" s="15">
        <f>'5'!D228</f>
        <v>5.4571515151515158</v>
      </c>
      <c r="H282" s="17">
        <f>'5'!E231</f>
        <v>60.606059999999999</v>
      </c>
      <c r="I282" s="17">
        <f>'5'!F231</f>
        <v>60.606059999999999</v>
      </c>
      <c r="J282" s="17" t="e">
        <f>'5'!#REF!</f>
        <v>#REF!</v>
      </c>
    </row>
    <row r="283" spans="1:10" ht="52.5" customHeight="1" x14ac:dyDescent="0.25">
      <c r="A283" s="349" t="s">
        <v>679</v>
      </c>
      <c r="B283" s="21" t="s">
        <v>117</v>
      </c>
      <c r="C283" s="6" t="s">
        <v>695</v>
      </c>
      <c r="D283" s="6" t="s">
        <v>678</v>
      </c>
      <c r="E283" s="22" t="s">
        <v>5</v>
      </c>
      <c r="F283" s="22" t="s">
        <v>222</v>
      </c>
      <c r="G283" s="99">
        <f>G284</f>
        <v>120</v>
      </c>
      <c r="H283" s="19">
        <f t="shared" ref="H283:I286" si="59">H284</f>
        <v>120</v>
      </c>
      <c r="I283" s="19">
        <f t="shared" si="59"/>
        <v>120</v>
      </c>
    </row>
    <row r="284" spans="1:10" ht="51" customHeight="1" x14ac:dyDescent="0.25">
      <c r="A284" s="327" t="s">
        <v>110</v>
      </c>
      <c r="B284" s="21" t="s">
        <v>117</v>
      </c>
      <c r="C284" s="6" t="s">
        <v>695</v>
      </c>
      <c r="D284" s="6" t="s">
        <v>678</v>
      </c>
      <c r="E284" s="6" t="s">
        <v>6</v>
      </c>
      <c r="F284" s="6" t="s">
        <v>222</v>
      </c>
      <c r="G284" s="17">
        <f>G285</f>
        <v>120</v>
      </c>
      <c r="H284" s="17">
        <f t="shared" si="59"/>
        <v>120</v>
      </c>
      <c r="I284" s="17">
        <f t="shared" si="59"/>
        <v>120</v>
      </c>
    </row>
    <row r="285" spans="1:10" ht="105.6" customHeight="1" x14ac:dyDescent="0.25">
      <c r="A285" s="338" t="s">
        <v>318</v>
      </c>
      <c r="B285" s="23" t="s">
        <v>117</v>
      </c>
      <c r="C285" s="24" t="s">
        <v>695</v>
      </c>
      <c r="D285" s="24" t="s">
        <v>678</v>
      </c>
      <c r="E285" s="24" t="s">
        <v>319</v>
      </c>
      <c r="F285" s="24" t="s">
        <v>222</v>
      </c>
      <c r="G285" s="25">
        <f>G286</f>
        <v>120</v>
      </c>
      <c r="H285" s="25">
        <f t="shared" si="59"/>
        <v>120</v>
      </c>
      <c r="I285" s="25">
        <f t="shared" si="59"/>
        <v>120</v>
      </c>
    </row>
    <row r="286" spans="1:10" ht="31.15" customHeight="1" x14ac:dyDescent="0.25">
      <c r="A286" s="327" t="s">
        <v>686</v>
      </c>
      <c r="B286" s="21" t="s">
        <v>117</v>
      </c>
      <c r="C286" s="6" t="s">
        <v>695</v>
      </c>
      <c r="D286" s="6" t="s">
        <v>678</v>
      </c>
      <c r="E286" s="6" t="s">
        <v>319</v>
      </c>
      <c r="F286" s="6" t="s">
        <v>687</v>
      </c>
      <c r="G286" s="17">
        <f>G287</f>
        <v>120</v>
      </c>
      <c r="H286" s="17">
        <f t="shared" si="59"/>
        <v>120</v>
      </c>
      <c r="I286" s="17">
        <f t="shared" si="59"/>
        <v>120</v>
      </c>
    </row>
    <row r="287" spans="1:10" ht="45" customHeight="1" x14ac:dyDescent="0.25">
      <c r="A287" s="327" t="s">
        <v>688</v>
      </c>
      <c r="B287" s="21" t="s">
        <v>117</v>
      </c>
      <c r="C287" s="6" t="s">
        <v>695</v>
      </c>
      <c r="D287" s="6" t="s">
        <v>678</v>
      </c>
      <c r="E287" s="6" t="s">
        <v>319</v>
      </c>
      <c r="F287" s="6" t="s">
        <v>689</v>
      </c>
      <c r="G287" s="17">
        <f>'5'!D298</f>
        <v>120</v>
      </c>
      <c r="H287" s="17">
        <f>'5'!E298</f>
        <v>120</v>
      </c>
      <c r="I287" s="17">
        <f>'5'!F298</f>
        <v>120</v>
      </c>
    </row>
    <row r="288" spans="1:10" ht="73.150000000000006" customHeight="1" x14ac:dyDescent="0.25">
      <c r="A288" s="349" t="s">
        <v>789</v>
      </c>
      <c r="B288" s="46" t="s">
        <v>117</v>
      </c>
      <c r="C288" s="22" t="s">
        <v>695</v>
      </c>
      <c r="D288" s="22" t="s">
        <v>678</v>
      </c>
      <c r="E288" s="22" t="s">
        <v>676</v>
      </c>
      <c r="F288" s="22" t="s">
        <v>222</v>
      </c>
      <c r="G288" s="19">
        <f t="shared" ref="G288:I289" si="60">G289</f>
        <v>10</v>
      </c>
      <c r="H288" s="19">
        <f t="shared" si="60"/>
        <v>20</v>
      </c>
      <c r="I288" s="19">
        <f t="shared" si="60"/>
        <v>20</v>
      </c>
    </row>
    <row r="289" spans="1:10" ht="28.15" customHeight="1" x14ac:dyDescent="0.25">
      <c r="A289" s="327" t="s">
        <v>686</v>
      </c>
      <c r="B289" s="21" t="s">
        <v>117</v>
      </c>
      <c r="C289" s="6" t="s">
        <v>695</v>
      </c>
      <c r="D289" s="6" t="s">
        <v>678</v>
      </c>
      <c r="E289" s="6" t="s">
        <v>365</v>
      </c>
      <c r="F289" s="6" t="s">
        <v>687</v>
      </c>
      <c r="G289" s="17">
        <f t="shared" si="60"/>
        <v>10</v>
      </c>
      <c r="H289" s="17">
        <f t="shared" si="60"/>
        <v>20</v>
      </c>
      <c r="I289" s="17">
        <f t="shared" si="60"/>
        <v>20</v>
      </c>
    </row>
    <row r="290" spans="1:10" ht="42.6" customHeight="1" x14ac:dyDescent="0.25">
      <c r="A290" s="327" t="s">
        <v>688</v>
      </c>
      <c r="B290" s="21" t="s">
        <v>117</v>
      </c>
      <c r="C290" s="6" t="s">
        <v>695</v>
      </c>
      <c r="D290" s="6" t="s">
        <v>678</v>
      </c>
      <c r="E290" s="6" t="s">
        <v>365</v>
      </c>
      <c r="F290" s="6" t="s">
        <v>689</v>
      </c>
      <c r="G290" s="17">
        <f>'5'!D211</f>
        <v>10</v>
      </c>
      <c r="H290" s="17">
        <f>'5'!E211</f>
        <v>20</v>
      </c>
      <c r="I290" s="17">
        <f>'5'!F211</f>
        <v>20</v>
      </c>
    </row>
    <row r="291" spans="1:10" x14ac:dyDescent="0.25">
      <c r="A291" s="373" t="s">
        <v>790</v>
      </c>
      <c r="B291" s="188">
        <v>951</v>
      </c>
      <c r="C291" s="189" t="s">
        <v>695</v>
      </c>
      <c r="D291" s="189" t="s">
        <v>111</v>
      </c>
      <c r="E291" s="189" t="s">
        <v>676</v>
      </c>
      <c r="F291" s="189" t="s">
        <v>222</v>
      </c>
      <c r="G291" s="190">
        <f>G292+G301+G295+G298</f>
        <v>440</v>
      </c>
      <c r="H291" s="190">
        <f t="shared" ref="H291:I291" si="61">H292+H301+H295+H298</f>
        <v>440</v>
      </c>
      <c r="I291" s="190">
        <f t="shared" si="61"/>
        <v>440</v>
      </c>
    </row>
    <row r="292" spans="1:10" x14ac:dyDescent="0.25">
      <c r="A292" s="327" t="s">
        <v>212</v>
      </c>
      <c r="B292" s="21">
        <v>951</v>
      </c>
      <c r="C292" s="6" t="s">
        <v>695</v>
      </c>
      <c r="D292" s="6" t="s">
        <v>111</v>
      </c>
      <c r="E292" s="6" t="s">
        <v>18</v>
      </c>
      <c r="F292" s="6" t="s">
        <v>222</v>
      </c>
      <c r="G292" s="17">
        <f t="shared" ref="G292:I293" si="62">G293</f>
        <v>90</v>
      </c>
      <c r="H292" s="17">
        <f t="shared" si="62"/>
        <v>90</v>
      </c>
      <c r="I292" s="17">
        <f t="shared" si="62"/>
        <v>90</v>
      </c>
    </row>
    <row r="293" spans="1:10" ht="30" customHeight="1" x14ac:dyDescent="0.25">
      <c r="A293" s="327" t="s">
        <v>686</v>
      </c>
      <c r="B293" s="21">
        <v>951</v>
      </c>
      <c r="C293" s="6" t="s">
        <v>695</v>
      </c>
      <c r="D293" s="6" t="s">
        <v>111</v>
      </c>
      <c r="E293" s="6" t="s">
        <v>18</v>
      </c>
      <c r="F293" s="6" t="s">
        <v>687</v>
      </c>
      <c r="G293" s="17">
        <f t="shared" si="62"/>
        <v>90</v>
      </c>
      <c r="H293" s="17">
        <f t="shared" si="62"/>
        <v>90</v>
      </c>
      <c r="I293" s="17">
        <f t="shared" si="62"/>
        <v>90</v>
      </c>
    </row>
    <row r="294" spans="1:10" ht="43.9" customHeight="1" x14ac:dyDescent="0.25">
      <c r="A294" s="327" t="s">
        <v>688</v>
      </c>
      <c r="B294" s="21">
        <v>951</v>
      </c>
      <c r="C294" s="6" t="s">
        <v>695</v>
      </c>
      <c r="D294" s="6" t="s">
        <v>111</v>
      </c>
      <c r="E294" s="6" t="s">
        <v>18</v>
      </c>
      <c r="F294" s="6" t="s">
        <v>689</v>
      </c>
      <c r="G294" s="15">
        <f>'5'!D276</f>
        <v>90</v>
      </c>
      <c r="H294" s="15">
        <f>'5'!E276</f>
        <v>90</v>
      </c>
      <c r="I294" s="15">
        <f>'5'!F276</f>
        <v>90</v>
      </c>
    </row>
    <row r="295" spans="1:10" ht="105.75" customHeight="1" x14ac:dyDescent="0.25">
      <c r="A295" s="378" t="s">
        <v>645</v>
      </c>
      <c r="B295" s="210">
        <v>951</v>
      </c>
      <c r="C295" s="211" t="s">
        <v>695</v>
      </c>
      <c r="D295" s="211" t="s">
        <v>111</v>
      </c>
      <c r="E295" s="211" t="s">
        <v>668</v>
      </c>
      <c r="F295" s="211" t="s">
        <v>222</v>
      </c>
      <c r="G295" s="212">
        <f>G296</f>
        <v>0</v>
      </c>
      <c r="H295" s="212">
        <f t="shared" ref="H295:J296" si="63">H296</f>
        <v>0</v>
      </c>
      <c r="I295" s="212">
        <f t="shared" si="63"/>
        <v>0</v>
      </c>
      <c r="J295" s="212" t="e">
        <f t="shared" si="63"/>
        <v>#REF!</v>
      </c>
    </row>
    <row r="296" spans="1:10" ht="43.9" customHeight="1" x14ac:dyDescent="0.25">
      <c r="A296" s="327" t="s">
        <v>686</v>
      </c>
      <c r="B296" s="21">
        <v>951</v>
      </c>
      <c r="C296" s="6" t="s">
        <v>695</v>
      </c>
      <c r="D296" s="6" t="s">
        <v>111</v>
      </c>
      <c r="E296" s="6" t="s">
        <v>668</v>
      </c>
      <c r="F296" s="6" t="s">
        <v>687</v>
      </c>
      <c r="G296" s="15">
        <f>G297</f>
        <v>0</v>
      </c>
      <c r="H296" s="15">
        <f t="shared" si="63"/>
        <v>0</v>
      </c>
      <c r="I296" s="15">
        <f t="shared" si="63"/>
        <v>0</v>
      </c>
      <c r="J296" s="15" t="e">
        <f t="shared" si="63"/>
        <v>#REF!</v>
      </c>
    </row>
    <row r="297" spans="1:10" ht="45" x14ac:dyDescent="0.25">
      <c r="A297" s="327" t="s">
        <v>688</v>
      </c>
      <c r="B297" s="21">
        <v>951</v>
      </c>
      <c r="C297" s="6" t="s">
        <v>695</v>
      </c>
      <c r="D297" s="6" t="s">
        <v>111</v>
      </c>
      <c r="E297" s="6" t="s">
        <v>668</v>
      </c>
      <c r="F297" s="6" t="s">
        <v>689</v>
      </c>
      <c r="G297" s="15">
        <f>'5'!D277</f>
        <v>0</v>
      </c>
      <c r="H297" s="17">
        <f>'5'!E277</f>
        <v>0</v>
      </c>
      <c r="I297" s="17">
        <f>'5'!F277</f>
        <v>0</v>
      </c>
      <c r="J297" s="17" t="e">
        <f>'5'!#REF!</f>
        <v>#REF!</v>
      </c>
    </row>
    <row r="298" spans="1:10" ht="90" x14ac:dyDescent="0.25">
      <c r="A298" s="326" t="s">
        <v>1016</v>
      </c>
      <c r="B298" s="3">
        <v>951</v>
      </c>
      <c r="C298" s="4" t="s">
        <v>695</v>
      </c>
      <c r="D298" s="4" t="s">
        <v>111</v>
      </c>
      <c r="E298" s="3" t="s">
        <v>669</v>
      </c>
      <c r="F298" s="4" t="s">
        <v>222</v>
      </c>
      <c r="G298" s="15">
        <f t="shared" ref="G298:I299" si="64">G299</f>
        <v>0</v>
      </c>
      <c r="H298" s="15">
        <f t="shared" si="64"/>
        <v>0</v>
      </c>
      <c r="I298" s="15">
        <f t="shared" si="64"/>
        <v>0</v>
      </c>
    </row>
    <row r="299" spans="1:10" ht="30" x14ac:dyDescent="0.25">
      <c r="A299" s="327" t="s">
        <v>686</v>
      </c>
      <c r="B299" s="21">
        <v>951</v>
      </c>
      <c r="C299" s="6" t="s">
        <v>695</v>
      </c>
      <c r="D299" s="6" t="s">
        <v>111</v>
      </c>
      <c r="E299" s="21" t="s">
        <v>669</v>
      </c>
      <c r="F299" s="6" t="s">
        <v>687</v>
      </c>
      <c r="G299" s="15">
        <f t="shared" si="64"/>
        <v>0</v>
      </c>
      <c r="H299" s="17">
        <f t="shared" si="64"/>
        <v>0</v>
      </c>
      <c r="I299" s="17">
        <f t="shared" si="64"/>
        <v>0</v>
      </c>
    </row>
    <row r="300" spans="1:10" ht="45" x14ac:dyDescent="0.25">
      <c r="A300" s="327" t="s">
        <v>688</v>
      </c>
      <c r="B300" s="21">
        <v>951</v>
      </c>
      <c r="C300" s="6" t="s">
        <v>695</v>
      </c>
      <c r="D300" s="6" t="s">
        <v>111</v>
      </c>
      <c r="E300" s="21" t="s">
        <v>669</v>
      </c>
      <c r="F300" s="6" t="s">
        <v>689</v>
      </c>
      <c r="G300" s="15">
        <f>'5'!D278</f>
        <v>0</v>
      </c>
      <c r="H300" s="17">
        <f>'5'!E278</f>
        <v>0</v>
      </c>
      <c r="I300" s="17">
        <f>'5'!F278</f>
        <v>0</v>
      </c>
    </row>
    <row r="301" spans="1:10" ht="16.149999999999999" customHeight="1" x14ac:dyDescent="0.25">
      <c r="A301" s="327" t="s">
        <v>213</v>
      </c>
      <c r="B301" s="21">
        <v>951</v>
      </c>
      <c r="C301" s="6" t="s">
        <v>695</v>
      </c>
      <c r="D301" s="6" t="s">
        <v>111</v>
      </c>
      <c r="E301" s="6" t="s">
        <v>19</v>
      </c>
      <c r="F301" s="6" t="s">
        <v>222</v>
      </c>
      <c r="G301" s="15">
        <f>G302+G304</f>
        <v>350</v>
      </c>
      <c r="H301" s="17">
        <f>H302+H304</f>
        <v>350</v>
      </c>
      <c r="I301" s="17">
        <f>I302+I304</f>
        <v>350</v>
      </c>
    </row>
    <row r="302" spans="1:10" ht="30" x14ac:dyDescent="0.25">
      <c r="A302" s="327" t="s">
        <v>686</v>
      </c>
      <c r="B302" s="21">
        <v>951</v>
      </c>
      <c r="C302" s="6" t="s">
        <v>695</v>
      </c>
      <c r="D302" s="6" t="s">
        <v>111</v>
      </c>
      <c r="E302" s="6" t="s">
        <v>19</v>
      </c>
      <c r="F302" s="6" t="s">
        <v>687</v>
      </c>
      <c r="G302" s="15">
        <f>G303</f>
        <v>350</v>
      </c>
      <c r="H302" s="17">
        <f>H303</f>
        <v>350</v>
      </c>
      <c r="I302" s="17">
        <f>I303</f>
        <v>350</v>
      </c>
    </row>
    <row r="303" spans="1:10" ht="43.9" customHeight="1" x14ac:dyDescent="0.25">
      <c r="A303" s="327" t="s">
        <v>688</v>
      </c>
      <c r="B303" s="21">
        <v>951</v>
      </c>
      <c r="C303" s="6" t="s">
        <v>695</v>
      </c>
      <c r="D303" s="6" t="s">
        <v>111</v>
      </c>
      <c r="E303" s="6" t="s">
        <v>19</v>
      </c>
      <c r="F303" s="6" t="s">
        <v>689</v>
      </c>
      <c r="G303" s="15">
        <f>'5'!D279</f>
        <v>350</v>
      </c>
      <c r="H303" s="15">
        <f>'5'!E279</f>
        <v>350</v>
      </c>
      <c r="I303" s="15">
        <f>'5'!F279</f>
        <v>350</v>
      </c>
    </row>
    <row r="304" spans="1:10" ht="45" hidden="1" x14ac:dyDescent="0.25">
      <c r="A304" s="327" t="s">
        <v>739</v>
      </c>
      <c r="B304" s="21" t="s">
        <v>117</v>
      </c>
      <c r="C304" s="6" t="s">
        <v>695</v>
      </c>
      <c r="D304" s="6" t="s">
        <v>111</v>
      </c>
      <c r="E304" s="6" t="s">
        <v>19</v>
      </c>
      <c r="F304" s="6" t="s">
        <v>740</v>
      </c>
      <c r="G304" s="17">
        <f>G305</f>
        <v>0</v>
      </c>
      <c r="H304" s="17">
        <f>H305</f>
        <v>0</v>
      </c>
      <c r="I304" s="17">
        <f>I305</f>
        <v>0</v>
      </c>
    </row>
    <row r="305" spans="1:9" hidden="1" x14ac:dyDescent="0.25">
      <c r="A305" s="327" t="s">
        <v>741</v>
      </c>
      <c r="B305" s="21" t="s">
        <v>117</v>
      </c>
      <c r="C305" s="6" t="s">
        <v>695</v>
      </c>
      <c r="D305" s="6" t="s">
        <v>111</v>
      </c>
      <c r="E305" s="6" t="s">
        <v>19</v>
      </c>
      <c r="F305" s="6" t="s">
        <v>742</v>
      </c>
      <c r="G305" s="17"/>
      <c r="H305" s="17"/>
      <c r="I305" s="17"/>
    </row>
    <row r="306" spans="1:9" ht="30" x14ac:dyDescent="0.25">
      <c r="A306" s="373" t="s">
        <v>791</v>
      </c>
      <c r="B306" s="188">
        <v>951</v>
      </c>
      <c r="C306" s="189" t="s">
        <v>695</v>
      </c>
      <c r="D306" s="189" t="s">
        <v>695</v>
      </c>
      <c r="E306" s="189" t="s">
        <v>676</v>
      </c>
      <c r="F306" s="189" t="s">
        <v>222</v>
      </c>
      <c r="G306" s="190">
        <f t="shared" ref="G306:I307" si="65">G307</f>
        <v>2.31474</v>
      </c>
      <c r="H306" s="190">
        <f t="shared" si="65"/>
        <v>2.4073199999999999</v>
      </c>
      <c r="I306" s="190">
        <f t="shared" si="65"/>
        <v>2.5036200000000002</v>
      </c>
    </row>
    <row r="307" spans="1:9" ht="30" x14ac:dyDescent="0.25">
      <c r="A307" s="327" t="s">
        <v>679</v>
      </c>
      <c r="B307" s="21">
        <v>951</v>
      </c>
      <c r="C307" s="6" t="s">
        <v>695</v>
      </c>
      <c r="D307" s="6" t="s">
        <v>695</v>
      </c>
      <c r="E307" s="6" t="s">
        <v>5</v>
      </c>
      <c r="F307" s="6" t="s">
        <v>222</v>
      </c>
      <c r="G307" s="17">
        <f t="shared" si="65"/>
        <v>2.31474</v>
      </c>
      <c r="H307" s="17">
        <f t="shared" si="65"/>
        <v>2.4073199999999999</v>
      </c>
      <c r="I307" s="17">
        <f t="shared" si="65"/>
        <v>2.5036200000000002</v>
      </c>
    </row>
    <row r="308" spans="1:9" ht="45" x14ac:dyDescent="0.25">
      <c r="A308" s="327" t="s">
        <v>110</v>
      </c>
      <c r="B308" s="21">
        <v>951</v>
      </c>
      <c r="C308" s="6" t="s">
        <v>695</v>
      </c>
      <c r="D308" s="6" t="s">
        <v>695</v>
      </c>
      <c r="E308" s="6" t="s">
        <v>6</v>
      </c>
      <c r="F308" s="6" t="s">
        <v>222</v>
      </c>
      <c r="G308" s="17">
        <f>G309+G314</f>
        <v>2.31474</v>
      </c>
      <c r="H308" s="17">
        <f>H309+H314</f>
        <v>2.4073199999999999</v>
      </c>
      <c r="I308" s="17">
        <f>I309+I314</f>
        <v>2.5036200000000002</v>
      </c>
    </row>
    <row r="309" spans="1:9" ht="45" hidden="1" x14ac:dyDescent="0.25">
      <c r="A309" s="327" t="s">
        <v>792</v>
      </c>
      <c r="B309" s="21">
        <v>951</v>
      </c>
      <c r="C309" s="6" t="s">
        <v>695</v>
      </c>
      <c r="D309" s="6" t="s">
        <v>695</v>
      </c>
      <c r="E309" s="6" t="s">
        <v>9</v>
      </c>
      <c r="F309" s="6" t="s">
        <v>222</v>
      </c>
      <c r="G309" s="17">
        <f>G310+G312</f>
        <v>0</v>
      </c>
      <c r="H309" s="17">
        <f>H310+H312</f>
        <v>0</v>
      </c>
      <c r="I309" s="17">
        <f>I310+I312</f>
        <v>0</v>
      </c>
    </row>
    <row r="310" spans="1:9" ht="72" hidden="1" customHeight="1" x14ac:dyDescent="0.25">
      <c r="A310" s="327" t="s">
        <v>680</v>
      </c>
      <c r="B310" s="21">
        <v>951</v>
      </c>
      <c r="C310" s="6" t="s">
        <v>695</v>
      </c>
      <c r="D310" s="6" t="s">
        <v>695</v>
      </c>
      <c r="E310" s="6" t="s">
        <v>9</v>
      </c>
      <c r="F310" s="6" t="s">
        <v>681</v>
      </c>
      <c r="G310" s="17">
        <f>G311</f>
        <v>0</v>
      </c>
      <c r="H310" s="17">
        <f>H311</f>
        <v>0</v>
      </c>
      <c r="I310" s="17">
        <f>I311</f>
        <v>0</v>
      </c>
    </row>
    <row r="311" spans="1:9" ht="30" hidden="1" x14ac:dyDescent="0.25">
      <c r="A311" s="327" t="s">
        <v>682</v>
      </c>
      <c r="B311" s="21">
        <v>951</v>
      </c>
      <c r="C311" s="6" t="s">
        <v>695</v>
      </c>
      <c r="D311" s="6" t="s">
        <v>695</v>
      </c>
      <c r="E311" s="6" t="s">
        <v>9</v>
      </c>
      <c r="F311" s="6" t="s">
        <v>683</v>
      </c>
      <c r="G311" s="20">
        <v>0</v>
      </c>
      <c r="H311" s="20">
        <v>0</v>
      </c>
      <c r="I311" s="20">
        <v>0</v>
      </c>
    </row>
    <row r="312" spans="1:9" ht="30" hidden="1" x14ac:dyDescent="0.25">
      <c r="A312" s="327" t="s">
        <v>686</v>
      </c>
      <c r="B312" s="21">
        <v>951</v>
      </c>
      <c r="C312" s="6" t="s">
        <v>695</v>
      </c>
      <c r="D312" s="6" t="s">
        <v>695</v>
      </c>
      <c r="E312" s="6" t="s">
        <v>9</v>
      </c>
      <c r="F312" s="6" t="s">
        <v>687</v>
      </c>
      <c r="G312" s="17">
        <f>G313</f>
        <v>0</v>
      </c>
      <c r="H312" s="17">
        <f>H313</f>
        <v>0</v>
      </c>
      <c r="I312" s="17">
        <f>I313</f>
        <v>0</v>
      </c>
    </row>
    <row r="313" spans="1:9" ht="45" hidden="1" x14ac:dyDescent="0.25">
      <c r="A313" s="327" t="s">
        <v>688</v>
      </c>
      <c r="B313" s="21">
        <v>951</v>
      </c>
      <c r="C313" s="6" t="s">
        <v>695</v>
      </c>
      <c r="D313" s="6" t="s">
        <v>695</v>
      </c>
      <c r="E313" s="6" t="s">
        <v>9</v>
      </c>
      <c r="F313" s="6" t="s">
        <v>689</v>
      </c>
      <c r="G313" s="20">
        <v>0</v>
      </c>
      <c r="H313" s="20">
        <v>0</v>
      </c>
      <c r="I313" s="20">
        <v>0</v>
      </c>
    </row>
    <row r="314" spans="1:9" ht="75" x14ac:dyDescent="0.25">
      <c r="A314" s="327" t="s">
        <v>793</v>
      </c>
      <c r="B314" s="21" t="s">
        <v>117</v>
      </c>
      <c r="C314" s="6" t="s">
        <v>695</v>
      </c>
      <c r="D314" s="6" t="s">
        <v>695</v>
      </c>
      <c r="E314" s="6" t="s">
        <v>20</v>
      </c>
      <c r="F314" s="6" t="s">
        <v>222</v>
      </c>
      <c r="G314" s="17">
        <f t="shared" ref="G314:I315" si="66">G315</f>
        <v>2.31474</v>
      </c>
      <c r="H314" s="17">
        <f t="shared" si="66"/>
        <v>2.4073199999999999</v>
      </c>
      <c r="I314" s="17">
        <f t="shared" si="66"/>
        <v>2.5036200000000002</v>
      </c>
    </row>
    <row r="315" spans="1:9" ht="83.65" customHeight="1" x14ac:dyDescent="0.25">
      <c r="A315" s="327" t="s">
        <v>794</v>
      </c>
      <c r="B315" s="21" t="s">
        <v>117</v>
      </c>
      <c r="C315" s="6" t="s">
        <v>695</v>
      </c>
      <c r="D315" s="6" t="s">
        <v>695</v>
      </c>
      <c r="E315" s="6" t="s">
        <v>20</v>
      </c>
      <c r="F315" s="6" t="s">
        <v>681</v>
      </c>
      <c r="G315" s="17">
        <f t="shared" si="66"/>
        <v>2.31474</v>
      </c>
      <c r="H315" s="17">
        <f t="shared" si="66"/>
        <v>2.4073199999999999</v>
      </c>
      <c r="I315" s="17">
        <f t="shared" si="66"/>
        <v>2.5036200000000002</v>
      </c>
    </row>
    <row r="316" spans="1:9" ht="30" x14ac:dyDescent="0.25">
      <c r="A316" s="327" t="s">
        <v>682</v>
      </c>
      <c r="B316" s="21" t="s">
        <v>117</v>
      </c>
      <c r="C316" s="6" t="s">
        <v>695</v>
      </c>
      <c r="D316" s="6" t="s">
        <v>695</v>
      </c>
      <c r="E316" s="6" t="s">
        <v>20</v>
      </c>
      <c r="F316" s="6" t="s">
        <v>683</v>
      </c>
      <c r="G316" s="17">
        <f>'5'!D315</f>
        <v>2.31474</v>
      </c>
      <c r="H316" s="17">
        <f>'5'!E315</f>
        <v>2.4073199999999999</v>
      </c>
      <c r="I316" s="17">
        <f>'5'!F315</f>
        <v>2.5036200000000002</v>
      </c>
    </row>
    <row r="317" spans="1:9" ht="30" hidden="1" x14ac:dyDescent="0.25">
      <c r="A317" s="327" t="s">
        <v>686</v>
      </c>
      <c r="B317" s="21" t="s">
        <v>341</v>
      </c>
      <c r="C317" s="6" t="s">
        <v>695</v>
      </c>
      <c r="D317" s="6" t="s">
        <v>695</v>
      </c>
      <c r="E317" s="6" t="s">
        <v>20</v>
      </c>
      <c r="F317" s="6" t="s">
        <v>687</v>
      </c>
      <c r="G317" s="17">
        <f>G318</f>
        <v>0</v>
      </c>
      <c r="H317" s="17">
        <f>H318</f>
        <v>0</v>
      </c>
      <c r="I317" s="17">
        <f>I318</f>
        <v>0</v>
      </c>
    </row>
    <row r="318" spans="1:9" ht="45" hidden="1" x14ac:dyDescent="0.25">
      <c r="A318" s="327" t="s">
        <v>688</v>
      </c>
      <c r="B318" s="21" t="s">
        <v>950</v>
      </c>
      <c r="C318" s="6" t="s">
        <v>695</v>
      </c>
      <c r="D318" s="6" t="s">
        <v>695</v>
      </c>
      <c r="E318" s="6" t="s">
        <v>20</v>
      </c>
      <c r="F318" s="6" t="s">
        <v>689</v>
      </c>
      <c r="G318" s="17"/>
      <c r="H318" s="17"/>
      <c r="I318" s="17"/>
    </row>
    <row r="319" spans="1:9" x14ac:dyDescent="0.25">
      <c r="A319" s="375" t="s">
        <v>795</v>
      </c>
      <c r="B319" s="194" t="s">
        <v>117</v>
      </c>
      <c r="C319" s="193" t="s">
        <v>697</v>
      </c>
      <c r="D319" s="193" t="s">
        <v>109</v>
      </c>
      <c r="E319" s="193" t="s">
        <v>676</v>
      </c>
      <c r="F319" s="193" t="s">
        <v>222</v>
      </c>
      <c r="G319" s="187">
        <f t="shared" ref="G319:I324" si="67">G320</f>
        <v>940</v>
      </c>
      <c r="H319" s="187">
        <f t="shared" si="67"/>
        <v>940</v>
      </c>
      <c r="I319" s="187">
        <f t="shared" si="67"/>
        <v>940</v>
      </c>
    </row>
    <row r="320" spans="1:9" ht="30" x14ac:dyDescent="0.25">
      <c r="A320" s="373" t="s">
        <v>796</v>
      </c>
      <c r="B320" s="188" t="s">
        <v>117</v>
      </c>
      <c r="C320" s="189" t="s">
        <v>697</v>
      </c>
      <c r="D320" s="189" t="s">
        <v>695</v>
      </c>
      <c r="E320" s="189" t="s">
        <v>676</v>
      </c>
      <c r="F320" s="189" t="s">
        <v>222</v>
      </c>
      <c r="G320" s="190">
        <f t="shared" si="67"/>
        <v>940</v>
      </c>
      <c r="H320" s="190">
        <f t="shared" si="67"/>
        <v>940</v>
      </c>
      <c r="I320" s="190">
        <f t="shared" si="67"/>
        <v>940</v>
      </c>
    </row>
    <row r="321" spans="1:10" ht="30" x14ac:dyDescent="0.25">
      <c r="A321" s="326" t="s">
        <v>679</v>
      </c>
      <c r="B321" s="3" t="s">
        <v>117</v>
      </c>
      <c r="C321" s="4" t="s">
        <v>697</v>
      </c>
      <c r="D321" s="4" t="s">
        <v>695</v>
      </c>
      <c r="E321" s="4" t="s">
        <v>5</v>
      </c>
      <c r="F321" s="4" t="s">
        <v>222</v>
      </c>
      <c r="G321" s="15">
        <f t="shared" si="67"/>
        <v>940</v>
      </c>
      <c r="H321" s="15">
        <f t="shared" si="67"/>
        <v>940</v>
      </c>
      <c r="I321" s="15">
        <f t="shared" si="67"/>
        <v>940</v>
      </c>
    </row>
    <row r="322" spans="1:10" ht="45" x14ac:dyDescent="0.25">
      <c r="A322" s="326" t="s">
        <v>110</v>
      </c>
      <c r="B322" s="3" t="s">
        <v>117</v>
      </c>
      <c r="C322" s="4" t="s">
        <v>697</v>
      </c>
      <c r="D322" s="4" t="s">
        <v>695</v>
      </c>
      <c r="E322" s="4" t="s">
        <v>6</v>
      </c>
      <c r="F322" s="4" t="s">
        <v>222</v>
      </c>
      <c r="G322" s="15">
        <f t="shared" si="67"/>
        <v>940</v>
      </c>
      <c r="H322" s="15">
        <f t="shared" si="67"/>
        <v>940</v>
      </c>
      <c r="I322" s="15">
        <f t="shared" si="67"/>
        <v>940</v>
      </c>
    </row>
    <row r="323" spans="1:10" ht="30" x14ac:dyDescent="0.25">
      <c r="A323" s="326" t="s">
        <v>797</v>
      </c>
      <c r="B323" s="3" t="s">
        <v>117</v>
      </c>
      <c r="C323" s="4" t="s">
        <v>697</v>
      </c>
      <c r="D323" s="4" t="s">
        <v>695</v>
      </c>
      <c r="E323" s="4" t="s">
        <v>589</v>
      </c>
      <c r="F323" s="4" t="s">
        <v>222</v>
      </c>
      <c r="G323" s="15">
        <f t="shared" si="67"/>
        <v>940</v>
      </c>
      <c r="H323" s="15">
        <f t="shared" si="67"/>
        <v>940</v>
      </c>
      <c r="I323" s="15">
        <f t="shared" si="67"/>
        <v>940</v>
      </c>
    </row>
    <row r="324" spans="1:10" ht="30" x14ac:dyDescent="0.25">
      <c r="A324" s="326" t="s">
        <v>686</v>
      </c>
      <c r="B324" s="3" t="s">
        <v>117</v>
      </c>
      <c r="C324" s="4" t="s">
        <v>697</v>
      </c>
      <c r="D324" s="4" t="s">
        <v>695</v>
      </c>
      <c r="E324" s="4" t="s">
        <v>589</v>
      </c>
      <c r="F324" s="4" t="s">
        <v>687</v>
      </c>
      <c r="G324" s="15">
        <f t="shared" si="67"/>
        <v>940</v>
      </c>
      <c r="H324" s="15">
        <f t="shared" si="67"/>
        <v>940</v>
      </c>
      <c r="I324" s="15">
        <f t="shared" si="67"/>
        <v>940</v>
      </c>
    </row>
    <row r="325" spans="1:10" ht="45" x14ac:dyDescent="0.25">
      <c r="A325" s="326" t="s">
        <v>688</v>
      </c>
      <c r="B325" s="3" t="s">
        <v>117</v>
      </c>
      <c r="C325" s="4" t="s">
        <v>697</v>
      </c>
      <c r="D325" s="4" t="s">
        <v>695</v>
      </c>
      <c r="E325" s="4" t="s">
        <v>589</v>
      </c>
      <c r="F325" s="4" t="s">
        <v>689</v>
      </c>
      <c r="G325" s="15">
        <f>'5'!D303</f>
        <v>940</v>
      </c>
      <c r="H325" s="15">
        <f>'5'!E303</f>
        <v>940</v>
      </c>
      <c r="I325" s="15">
        <f>'5'!F303</f>
        <v>940</v>
      </c>
    </row>
    <row r="326" spans="1:10" x14ac:dyDescent="0.25">
      <c r="A326" s="375" t="s">
        <v>798</v>
      </c>
      <c r="B326" s="194">
        <v>951</v>
      </c>
      <c r="C326" s="194" t="s">
        <v>211</v>
      </c>
      <c r="D326" s="194" t="s">
        <v>109</v>
      </c>
      <c r="E326" s="194" t="s">
        <v>676</v>
      </c>
      <c r="F326" s="194" t="s">
        <v>222</v>
      </c>
      <c r="G326" s="187">
        <f>G338+G369+G365</f>
        <v>19593.50101</v>
      </c>
      <c r="H326" s="187">
        <f t="shared" ref="H326:J326" si="68">H338+H369+H365</f>
        <v>16858.301009999999</v>
      </c>
      <c r="I326" s="187">
        <f t="shared" si="68"/>
        <v>16908.301009999999</v>
      </c>
      <c r="J326" s="187">
        <f t="shared" si="68"/>
        <v>0</v>
      </c>
    </row>
    <row r="327" spans="1:10" hidden="1" x14ac:dyDescent="0.25">
      <c r="A327" s="327" t="s">
        <v>951</v>
      </c>
      <c r="B327" s="21">
        <v>951</v>
      </c>
      <c r="C327" s="6" t="s">
        <v>211</v>
      </c>
      <c r="D327" s="6" t="s">
        <v>678</v>
      </c>
      <c r="E327" s="21" t="s">
        <v>676</v>
      </c>
      <c r="F327" s="21" t="s">
        <v>222</v>
      </c>
      <c r="G327" s="17">
        <f>G328</f>
        <v>0</v>
      </c>
      <c r="H327" s="17">
        <f>H328</f>
        <v>0</v>
      </c>
      <c r="I327" s="17">
        <f>I328</f>
        <v>0</v>
      </c>
    </row>
    <row r="328" spans="1:10" ht="30" hidden="1" x14ac:dyDescent="0.25">
      <c r="A328" s="346" t="s">
        <v>815</v>
      </c>
      <c r="B328" s="21">
        <v>951</v>
      </c>
      <c r="C328" s="6" t="s">
        <v>211</v>
      </c>
      <c r="D328" s="6" t="s">
        <v>678</v>
      </c>
      <c r="E328" s="6" t="s">
        <v>42</v>
      </c>
      <c r="F328" s="6" t="s">
        <v>222</v>
      </c>
      <c r="G328" s="17">
        <f>G329+G332</f>
        <v>0</v>
      </c>
      <c r="H328" s="17">
        <f>H329+H332</f>
        <v>0</v>
      </c>
      <c r="I328" s="17">
        <f>I329+I332</f>
        <v>0</v>
      </c>
    </row>
    <row r="329" spans="1:10" ht="30" hidden="1" x14ac:dyDescent="0.25">
      <c r="A329" s="327" t="s">
        <v>820</v>
      </c>
      <c r="B329" s="21" t="s">
        <v>117</v>
      </c>
      <c r="C329" s="6" t="s">
        <v>211</v>
      </c>
      <c r="D329" s="6" t="s">
        <v>678</v>
      </c>
      <c r="E329" s="6" t="s">
        <v>817</v>
      </c>
      <c r="F329" s="6" t="s">
        <v>222</v>
      </c>
      <c r="G329" s="17">
        <f t="shared" ref="G329:I330" si="69">G330</f>
        <v>0</v>
      </c>
      <c r="H329" s="17">
        <f t="shared" si="69"/>
        <v>0</v>
      </c>
      <c r="I329" s="17">
        <f t="shared" si="69"/>
        <v>0</v>
      </c>
    </row>
    <row r="330" spans="1:10" ht="45" hidden="1" x14ac:dyDescent="0.25">
      <c r="A330" s="327" t="s">
        <v>725</v>
      </c>
      <c r="B330" s="21" t="s">
        <v>117</v>
      </c>
      <c r="C330" s="6" t="s">
        <v>211</v>
      </c>
      <c r="D330" s="6" t="s">
        <v>678</v>
      </c>
      <c r="E330" s="6" t="s">
        <v>817</v>
      </c>
      <c r="F330" s="6" t="s">
        <v>724</v>
      </c>
      <c r="G330" s="17">
        <f t="shared" si="69"/>
        <v>0</v>
      </c>
      <c r="H330" s="17">
        <f t="shared" si="69"/>
        <v>0</v>
      </c>
      <c r="I330" s="17">
        <f t="shared" si="69"/>
        <v>0</v>
      </c>
    </row>
    <row r="331" spans="1:10" hidden="1" x14ac:dyDescent="0.25">
      <c r="A331" s="327" t="s">
        <v>124</v>
      </c>
      <c r="B331" s="21" t="s">
        <v>117</v>
      </c>
      <c r="C331" s="6" t="s">
        <v>211</v>
      </c>
      <c r="D331" s="6" t="s">
        <v>678</v>
      </c>
      <c r="E331" s="6" t="s">
        <v>45</v>
      </c>
      <c r="F331" s="6" t="s">
        <v>165</v>
      </c>
      <c r="G331" s="17"/>
      <c r="H331" s="17"/>
      <c r="I331" s="17"/>
    </row>
    <row r="332" spans="1:10" ht="30" hidden="1" x14ac:dyDescent="0.25">
      <c r="A332" s="327" t="s">
        <v>821</v>
      </c>
      <c r="B332" s="21" t="s">
        <v>117</v>
      </c>
      <c r="C332" s="6" t="s">
        <v>211</v>
      </c>
      <c r="D332" s="6" t="s">
        <v>678</v>
      </c>
      <c r="E332" s="6" t="s">
        <v>817</v>
      </c>
      <c r="F332" s="6" t="s">
        <v>222</v>
      </c>
      <c r="G332" s="17">
        <f t="shared" ref="G332:I333" si="70">G333</f>
        <v>0</v>
      </c>
      <c r="H332" s="17">
        <f t="shared" si="70"/>
        <v>0</v>
      </c>
      <c r="I332" s="17">
        <f t="shared" si="70"/>
        <v>0</v>
      </c>
    </row>
    <row r="333" spans="1:10" ht="45" hidden="1" x14ac:dyDescent="0.25">
      <c r="A333" s="327" t="s">
        <v>725</v>
      </c>
      <c r="B333" s="21" t="s">
        <v>117</v>
      </c>
      <c r="C333" s="6" t="s">
        <v>211</v>
      </c>
      <c r="D333" s="6" t="s">
        <v>678</v>
      </c>
      <c r="E333" s="6" t="s">
        <v>817</v>
      </c>
      <c r="F333" s="6" t="s">
        <v>724</v>
      </c>
      <c r="G333" s="17">
        <f t="shared" si="70"/>
        <v>0</v>
      </c>
      <c r="H333" s="17">
        <f t="shared" si="70"/>
        <v>0</v>
      </c>
      <c r="I333" s="17">
        <f t="shared" si="70"/>
        <v>0</v>
      </c>
    </row>
    <row r="334" spans="1:10" hidden="1" x14ac:dyDescent="0.25">
      <c r="A334" s="327" t="s">
        <v>124</v>
      </c>
      <c r="B334" s="21">
        <v>951</v>
      </c>
      <c r="C334" s="6" t="s">
        <v>211</v>
      </c>
      <c r="D334" s="6" t="s">
        <v>678</v>
      </c>
      <c r="E334" s="6" t="s">
        <v>46</v>
      </c>
      <c r="F334" s="6" t="s">
        <v>165</v>
      </c>
      <c r="G334" s="17"/>
      <c r="H334" s="17"/>
      <c r="I334" s="17"/>
    </row>
    <row r="335" spans="1:10" ht="60" hidden="1" x14ac:dyDescent="0.25">
      <c r="A335" s="349" t="s">
        <v>952</v>
      </c>
      <c r="B335" s="21" t="s">
        <v>117</v>
      </c>
      <c r="C335" s="6" t="s">
        <v>211</v>
      </c>
      <c r="D335" s="6" t="s">
        <v>211</v>
      </c>
      <c r="E335" s="6" t="s">
        <v>253</v>
      </c>
      <c r="F335" s="6" t="s">
        <v>222</v>
      </c>
      <c r="G335" s="17">
        <f t="shared" ref="G335:I336" si="71">G336</f>
        <v>0</v>
      </c>
      <c r="H335" s="17">
        <f t="shared" si="71"/>
        <v>0</v>
      </c>
      <c r="I335" s="17">
        <f t="shared" si="71"/>
        <v>0</v>
      </c>
    </row>
    <row r="336" spans="1:10" ht="30" hidden="1" x14ac:dyDescent="0.25">
      <c r="A336" s="327" t="s">
        <v>686</v>
      </c>
      <c r="B336" s="21" t="s">
        <v>117</v>
      </c>
      <c r="C336" s="6" t="s">
        <v>211</v>
      </c>
      <c r="D336" s="6" t="s">
        <v>211</v>
      </c>
      <c r="E336" s="6" t="s">
        <v>953</v>
      </c>
      <c r="F336" s="6" t="s">
        <v>687</v>
      </c>
      <c r="G336" s="17">
        <f t="shared" si="71"/>
        <v>0</v>
      </c>
      <c r="H336" s="17">
        <f t="shared" si="71"/>
        <v>0</v>
      </c>
      <c r="I336" s="17">
        <f t="shared" si="71"/>
        <v>0</v>
      </c>
    </row>
    <row r="337" spans="1:9" ht="45" hidden="1" x14ac:dyDescent="0.25">
      <c r="A337" s="327" t="s">
        <v>688</v>
      </c>
      <c r="B337" s="21" t="s">
        <v>117</v>
      </c>
      <c r="C337" s="6" t="s">
        <v>211</v>
      </c>
      <c r="D337" s="6" t="s">
        <v>211</v>
      </c>
      <c r="E337" s="6" t="s">
        <v>953</v>
      </c>
      <c r="F337" s="6" t="s">
        <v>689</v>
      </c>
      <c r="G337" s="17"/>
      <c r="H337" s="17"/>
      <c r="I337" s="17"/>
    </row>
    <row r="338" spans="1:9" ht="18.75" customHeight="1" x14ac:dyDescent="0.25">
      <c r="A338" s="373" t="s">
        <v>825</v>
      </c>
      <c r="B338" s="188" t="s">
        <v>117</v>
      </c>
      <c r="C338" s="189" t="s">
        <v>211</v>
      </c>
      <c r="D338" s="189" t="s">
        <v>111</v>
      </c>
      <c r="E338" s="189" t="s">
        <v>676</v>
      </c>
      <c r="F338" s="189" t="s">
        <v>222</v>
      </c>
      <c r="G338" s="190">
        <f>G339+G350+G354+G360+G362</f>
        <v>19392.50101</v>
      </c>
      <c r="H338" s="190">
        <f>H339+H350+H354+H360+H362</f>
        <v>16697.301009999999</v>
      </c>
      <c r="I338" s="190">
        <f>I339+I350+I354+I360+I362</f>
        <v>16697.301009999999</v>
      </c>
    </row>
    <row r="339" spans="1:9" ht="48.75" customHeight="1" x14ac:dyDescent="0.25">
      <c r="A339" s="349" t="s">
        <v>557</v>
      </c>
      <c r="B339" s="46" t="s">
        <v>117</v>
      </c>
      <c r="C339" s="22" t="s">
        <v>211</v>
      </c>
      <c r="D339" s="22" t="s">
        <v>111</v>
      </c>
      <c r="E339" s="22" t="s">
        <v>676</v>
      </c>
      <c r="F339" s="22" t="s">
        <v>222</v>
      </c>
      <c r="G339" s="19">
        <f>G340</f>
        <v>18382.400000000001</v>
      </c>
      <c r="H339" s="19">
        <f>H340</f>
        <v>15687.2</v>
      </c>
      <c r="I339" s="19">
        <f>I340</f>
        <v>15687.2</v>
      </c>
    </row>
    <row r="340" spans="1:9" ht="57" customHeight="1" x14ac:dyDescent="0.25">
      <c r="A340" s="346" t="s">
        <v>488</v>
      </c>
      <c r="B340" s="21" t="s">
        <v>117</v>
      </c>
      <c r="C340" s="6" t="s">
        <v>211</v>
      </c>
      <c r="D340" s="6" t="s">
        <v>111</v>
      </c>
      <c r="E340" s="6" t="s">
        <v>58</v>
      </c>
      <c r="F340" s="6" t="s">
        <v>222</v>
      </c>
      <c r="G340" s="17">
        <f>G341+G344+G347</f>
        <v>18382.400000000001</v>
      </c>
      <c r="H340" s="17">
        <f>H341+H344+H347</f>
        <v>15687.2</v>
      </c>
      <c r="I340" s="17">
        <f>I341+I344+I347</f>
        <v>15687.2</v>
      </c>
    </row>
    <row r="341" spans="1:9" ht="30" hidden="1" x14ac:dyDescent="0.25">
      <c r="A341" s="327" t="s">
        <v>450</v>
      </c>
      <c r="B341" s="21" t="s">
        <v>117</v>
      </c>
      <c r="C341" s="6" t="s">
        <v>211</v>
      </c>
      <c r="D341" s="6" t="s">
        <v>111</v>
      </c>
      <c r="E341" s="6" t="s">
        <v>58</v>
      </c>
      <c r="F341" s="6" t="s">
        <v>222</v>
      </c>
      <c r="G341" s="17">
        <f t="shared" ref="G341:I342" si="72">G342</f>
        <v>0</v>
      </c>
      <c r="H341" s="17">
        <f t="shared" si="72"/>
        <v>0</v>
      </c>
      <c r="I341" s="17">
        <f t="shared" si="72"/>
        <v>0</v>
      </c>
    </row>
    <row r="342" spans="1:9" ht="45" hidden="1" x14ac:dyDescent="0.25">
      <c r="A342" s="327" t="s">
        <v>725</v>
      </c>
      <c r="B342" s="21" t="s">
        <v>117</v>
      </c>
      <c r="C342" s="6" t="s">
        <v>211</v>
      </c>
      <c r="D342" s="6" t="s">
        <v>111</v>
      </c>
      <c r="E342" s="6" t="s">
        <v>58</v>
      </c>
      <c r="F342" s="6" t="s">
        <v>724</v>
      </c>
      <c r="G342" s="17">
        <f t="shared" si="72"/>
        <v>0</v>
      </c>
      <c r="H342" s="17">
        <f t="shared" si="72"/>
        <v>0</v>
      </c>
      <c r="I342" s="17">
        <f t="shared" si="72"/>
        <v>0</v>
      </c>
    </row>
    <row r="343" spans="1:9" hidden="1" x14ac:dyDescent="0.25">
      <c r="A343" s="327" t="s">
        <v>124</v>
      </c>
      <c r="B343" s="21" t="s">
        <v>117</v>
      </c>
      <c r="C343" s="6" t="s">
        <v>211</v>
      </c>
      <c r="D343" s="6" t="s">
        <v>111</v>
      </c>
      <c r="E343" s="6" t="s">
        <v>58</v>
      </c>
      <c r="F343" s="6" t="s">
        <v>165</v>
      </c>
      <c r="G343" s="17"/>
      <c r="H343" s="17"/>
      <c r="I343" s="17"/>
    </row>
    <row r="344" spans="1:9" ht="32.25" customHeight="1" x14ac:dyDescent="0.25">
      <c r="A344" s="327" t="s">
        <v>954</v>
      </c>
      <c r="B344" s="21" t="s">
        <v>117</v>
      </c>
      <c r="C344" s="6" t="s">
        <v>211</v>
      </c>
      <c r="D344" s="6" t="s">
        <v>111</v>
      </c>
      <c r="E344" s="6" t="s">
        <v>489</v>
      </c>
      <c r="F344" s="6" t="s">
        <v>222</v>
      </c>
      <c r="G344" s="15">
        <f t="shared" ref="G344:I345" si="73">G345</f>
        <v>13052.2</v>
      </c>
      <c r="H344" s="17">
        <f t="shared" si="73"/>
        <v>11174.7</v>
      </c>
      <c r="I344" s="17">
        <f t="shared" si="73"/>
        <v>11174.7</v>
      </c>
    </row>
    <row r="345" spans="1:9" ht="48" customHeight="1" x14ac:dyDescent="0.25">
      <c r="A345" s="327" t="s">
        <v>725</v>
      </c>
      <c r="B345" s="21" t="s">
        <v>117</v>
      </c>
      <c r="C345" s="6" t="s">
        <v>211</v>
      </c>
      <c r="D345" s="6" t="s">
        <v>111</v>
      </c>
      <c r="E345" s="6" t="s">
        <v>489</v>
      </c>
      <c r="F345" s="6" t="s">
        <v>724</v>
      </c>
      <c r="G345" s="15">
        <f t="shared" si="73"/>
        <v>13052.2</v>
      </c>
      <c r="H345" s="17">
        <f t="shared" si="73"/>
        <v>11174.7</v>
      </c>
      <c r="I345" s="17">
        <f t="shared" si="73"/>
        <v>11174.7</v>
      </c>
    </row>
    <row r="346" spans="1:9" ht="21" customHeight="1" x14ac:dyDescent="0.25">
      <c r="A346" s="327" t="s">
        <v>124</v>
      </c>
      <c r="B346" s="21" t="s">
        <v>117</v>
      </c>
      <c r="C346" s="6" t="s">
        <v>211</v>
      </c>
      <c r="D346" s="6" t="s">
        <v>111</v>
      </c>
      <c r="E346" s="6" t="s">
        <v>489</v>
      </c>
      <c r="F346" s="6" t="s">
        <v>165</v>
      </c>
      <c r="G346" s="15">
        <f>'5'!D184</f>
        <v>13052.2</v>
      </c>
      <c r="H346" s="15">
        <f>'5'!E184</f>
        <v>11174.7</v>
      </c>
      <c r="I346" s="15">
        <f>'5'!F184</f>
        <v>11174.7</v>
      </c>
    </row>
    <row r="347" spans="1:9" ht="33" customHeight="1" x14ac:dyDescent="0.25">
      <c r="A347" s="327" t="s">
        <v>955</v>
      </c>
      <c r="B347" s="21" t="s">
        <v>117</v>
      </c>
      <c r="C347" s="6" t="s">
        <v>211</v>
      </c>
      <c r="D347" s="6" t="s">
        <v>111</v>
      </c>
      <c r="E347" s="6" t="s">
        <v>490</v>
      </c>
      <c r="F347" s="6" t="s">
        <v>222</v>
      </c>
      <c r="G347" s="15">
        <f t="shared" ref="G347:I348" si="74">G348</f>
        <v>5330.2</v>
      </c>
      <c r="H347" s="17">
        <f t="shared" si="74"/>
        <v>4512.5</v>
      </c>
      <c r="I347" s="17">
        <f t="shared" si="74"/>
        <v>4512.5</v>
      </c>
    </row>
    <row r="348" spans="1:9" ht="48" customHeight="1" x14ac:dyDescent="0.25">
      <c r="A348" s="327" t="s">
        <v>725</v>
      </c>
      <c r="B348" s="21" t="s">
        <v>117</v>
      </c>
      <c r="C348" s="6" t="s">
        <v>211</v>
      </c>
      <c r="D348" s="6" t="s">
        <v>111</v>
      </c>
      <c r="E348" s="6" t="s">
        <v>490</v>
      </c>
      <c r="F348" s="6" t="s">
        <v>724</v>
      </c>
      <c r="G348" s="15">
        <f t="shared" si="74"/>
        <v>5330.2</v>
      </c>
      <c r="H348" s="17">
        <f t="shared" si="74"/>
        <v>4512.5</v>
      </c>
      <c r="I348" s="17">
        <f t="shared" si="74"/>
        <v>4512.5</v>
      </c>
    </row>
    <row r="349" spans="1:9" ht="17.25" customHeight="1" x14ac:dyDescent="0.25">
      <c r="A349" s="327" t="s">
        <v>124</v>
      </c>
      <c r="B349" s="21" t="s">
        <v>117</v>
      </c>
      <c r="C349" s="6" t="s">
        <v>211</v>
      </c>
      <c r="D349" s="6" t="s">
        <v>111</v>
      </c>
      <c r="E349" s="6" t="s">
        <v>490</v>
      </c>
      <c r="F349" s="6" t="s">
        <v>165</v>
      </c>
      <c r="G349" s="15">
        <f>'5'!D186</f>
        <v>5330.2</v>
      </c>
      <c r="H349" s="15">
        <f>'5'!E186</f>
        <v>4512.5</v>
      </c>
      <c r="I349" s="15">
        <f>'5'!F186</f>
        <v>4512.5</v>
      </c>
    </row>
    <row r="350" spans="1:9" ht="30" hidden="1" x14ac:dyDescent="0.25">
      <c r="A350" s="338" t="s">
        <v>804</v>
      </c>
      <c r="B350" s="21" t="s">
        <v>117</v>
      </c>
      <c r="C350" s="6" t="s">
        <v>211</v>
      </c>
      <c r="D350" s="6" t="s">
        <v>111</v>
      </c>
      <c r="E350" s="24" t="s">
        <v>676</v>
      </c>
      <c r="F350" s="24" t="s">
        <v>222</v>
      </c>
      <c r="G350" s="103">
        <f>G351</f>
        <v>0</v>
      </c>
      <c r="H350" s="25">
        <f t="shared" ref="H350:I352" si="75">H351</f>
        <v>0</v>
      </c>
      <c r="I350" s="25">
        <f t="shared" si="75"/>
        <v>0</v>
      </c>
    </row>
    <row r="351" spans="1:9" ht="30" hidden="1" x14ac:dyDescent="0.25">
      <c r="A351" s="327" t="s">
        <v>834</v>
      </c>
      <c r="B351" s="21" t="s">
        <v>117</v>
      </c>
      <c r="C351" s="6" t="s">
        <v>211</v>
      </c>
      <c r="D351" s="6" t="s">
        <v>111</v>
      </c>
      <c r="E351" s="6" t="s">
        <v>676</v>
      </c>
      <c r="F351" s="6" t="s">
        <v>222</v>
      </c>
      <c r="G351" s="15">
        <f>G352</f>
        <v>0</v>
      </c>
      <c r="H351" s="17">
        <f t="shared" si="75"/>
        <v>0</v>
      </c>
      <c r="I351" s="17">
        <f t="shared" si="75"/>
        <v>0</v>
      </c>
    </row>
    <row r="352" spans="1:9" ht="45" hidden="1" x14ac:dyDescent="0.25">
      <c r="A352" s="327" t="s">
        <v>725</v>
      </c>
      <c r="B352" s="21" t="s">
        <v>117</v>
      </c>
      <c r="C352" s="6" t="s">
        <v>211</v>
      </c>
      <c r="D352" s="6" t="s">
        <v>111</v>
      </c>
      <c r="E352" s="6" t="s">
        <v>320</v>
      </c>
      <c r="F352" s="6" t="s">
        <v>724</v>
      </c>
      <c r="G352" s="15">
        <f>G353</f>
        <v>0</v>
      </c>
      <c r="H352" s="17">
        <f t="shared" si="75"/>
        <v>0</v>
      </c>
      <c r="I352" s="17">
        <f t="shared" si="75"/>
        <v>0</v>
      </c>
    </row>
    <row r="353" spans="1:9" hidden="1" x14ac:dyDescent="0.25">
      <c r="A353" s="327" t="s">
        <v>124</v>
      </c>
      <c r="B353" s="21" t="s">
        <v>117</v>
      </c>
      <c r="C353" s="6" t="s">
        <v>211</v>
      </c>
      <c r="D353" s="6" t="s">
        <v>111</v>
      </c>
      <c r="E353" s="6" t="s">
        <v>320</v>
      </c>
      <c r="F353" s="6" t="s">
        <v>165</v>
      </c>
      <c r="G353" s="15"/>
      <c r="H353" s="17"/>
      <c r="I353" s="17"/>
    </row>
    <row r="354" spans="1:9" ht="48" customHeight="1" x14ac:dyDescent="0.25">
      <c r="A354" s="349" t="s">
        <v>956</v>
      </c>
      <c r="B354" s="21" t="s">
        <v>117</v>
      </c>
      <c r="C354" s="6" t="s">
        <v>211</v>
      </c>
      <c r="D354" s="6" t="s">
        <v>111</v>
      </c>
      <c r="E354" s="22" t="s">
        <v>676</v>
      </c>
      <c r="F354" s="22" t="s">
        <v>222</v>
      </c>
      <c r="G354" s="99">
        <f>G355</f>
        <v>1010.10101</v>
      </c>
      <c r="H354" s="19">
        <f>H355</f>
        <v>1010.10101</v>
      </c>
      <c r="I354" s="19">
        <f>I355</f>
        <v>1010.10101</v>
      </c>
    </row>
    <row r="355" spans="1:9" ht="80.25" customHeight="1" x14ac:dyDescent="0.25">
      <c r="A355" s="338" t="s">
        <v>337</v>
      </c>
      <c r="B355" s="23" t="s">
        <v>117</v>
      </c>
      <c r="C355" s="24" t="s">
        <v>211</v>
      </c>
      <c r="D355" s="24" t="s">
        <v>111</v>
      </c>
      <c r="E355" s="24" t="s">
        <v>676</v>
      </c>
      <c r="F355" s="24" t="s">
        <v>222</v>
      </c>
      <c r="G355" s="103">
        <f>G356+G358</f>
        <v>1010.10101</v>
      </c>
      <c r="H355" s="25">
        <f>H356+H358</f>
        <v>1010.10101</v>
      </c>
      <c r="I355" s="25">
        <f>I356+I358</f>
        <v>1010.10101</v>
      </c>
    </row>
    <row r="356" spans="1:9" ht="93.75" customHeight="1" x14ac:dyDescent="0.25">
      <c r="A356" s="327" t="s">
        <v>957</v>
      </c>
      <c r="B356" s="21" t="s">
        <v>117</v>
      </c>
      <c r="C356" s="6" t="s">
        <v>211</v>
      </c>
      <c r="D356" s="6" t="s">
        <v>111</v>
      </c>
      <c r="E356" s="6" t="s">
        <v>392</v>
      </c>
      <c r="F356" s="6" t="s">
        <v>724</v>
      </c>
      <c r="G356" s="17">
        <f>G357</f>
        <v>1000</v>
      </c>
      <c r="H356" s="17">
        <f>H357</f>
        <v>1000</v>
      </c>
      <c r="I356" s="17">
        <f>I357</f>
        <v>1000</v>
      </c>
    </row>
    <row r="357" spans="1:9" ht="17.25" customHeight="1" x14ac:dyDescent="0.25">
      <c r="A357" s="327" t="s">
        <v>124</v>
      </c>
      <c r="B357" s="21" t="s">
        <v>117</v>
      </c>
      <c r="C357" s="6" t="s">
        <v>211</v>
      </c>
      <c r="D357" s="6" t="s">
        <v>111</v>
      </c>
      <c r="E357" s="6" t="s">
        <v>392</v>
      </c>
      <c r="F357" s="6" t="s">
        <v>165</v>
      </c>
      <c r="G357" s="17">
        <v>1000</v>
      </c>
      <c r="H357" s="17">
        <v>1000</v>
      </c>
      <c r="I357" s="17">
        <v>1000</v>
      </c>
    </row>
    <row r="358" spans="1:9" ht="113.25" customHeight="1" x14ac:dyDescent="0.25">
      <c r="A358" s="327" t="s">
        <v>958</v>
      </c>
      <c r="B358" s="21" t="s">
        <v>117</v>
      </c>
      <c r="C358" s="6" t="s">
        <v>211</v>
      </c>
      <c r="D358" s="6" t="s">
        <v>111</v>
      </c>
      <c r="E358" s="4" t="s">
        <v>608</v>
      </c>
      <c r="F358" s="6" t="s">
        <v>724</v>
      </c>
      <c r="G358" s="17">
        <f>G359</f>
        <v>10.10101</v>
      </c>
      <c r="H358" s="17">
        <f>H359</f>
        <v>10.10101</v>
      </c>
      <c r="I358" s="17">
        <f>I359</f>
        <v>10.10101</v>
      </c>
    </row>
    <row r="359" spans="1:9" x14ac:dyDescent="0.25">
      <c r="A359" s="327" t="s">
        <v>124</v>
      </c>
      <c r="B359" s="21" t="s">
        <v>117</v>
      </c>
      <c r="C359" s="6" t="s">
        <v>211</v>
      </c>
      <c r="D359" s="6" t="s">
        <v>111</v>
      </c>
      <c r="E359" s="4" t="s">
        <v>608</v>
      </c>
      <c r="F359" s="6" t="s">
        <v>165</v>
      </c>
      <c r="G359" s="17">
        <f>'5'!D178</f>
        <v>10.10101</v>
      </c>
      <c r="H359" s="17">
        <f>'5'!E178</f>
        <v>10.10101</v>
      </c>
      <c r="I359" s="17">
        <f>'5'!F178</f>
        <v>10.10101</v>
      </c>
    </row>
    <row r="360" spans="1:9" s="184" customFormat="1" ht="45" hidden="1" x14ac:dyDescent="0.25">
      <c r="A360" s="349" t="s">
        <v>450</v>
      </c>
      <c r="B360" s="46" t="s">
        <v>117</v>
      </c>
      <c r="C360" s="22" t="s">
        <v>211</v>
      </c>
      <c r="D360" s="22" t="s">
        <v>111</v>
      </c>
      <c r="E360" s="22" t="s">
        <v>635</v>
      </c>
      <c r="F360" s="22" t="s">
        <v>724</v>
      </c>
      <c r="G360" s="19">
        <f>G361</f>
        <v>0</v>
      </c>
      <c r="H360" s="19">
        <f>H361</f>
        <v>0</v>
      </c>
      <c r="I360" s="19">
        <f>I361</f>
        <v>0</v>
      </c>
    </row>
    <row r="361" spans="1:9" ht="45" hidden="1" x14ac:dyDescent="0.25">
      <c r="A361" s="327" t="s">
        <v>634</v>
      </c>
      <c r="B361" s="21" t="s">
        <v>117</v>
      </c>
      <c r="C361" s="6" t="s">
        <v>211</v>
      </c>
      <c r="D361" s="6" t="s">
        <v>111</v>
      </c>
      <c r="E361" s="4" t="s">
        <v>635</v>
      </c>
      <c r="F361" s="4" t="s">
        <v>165</v>
      </c>
      <c r="G361" s="15"/>
      <c r="H361" s="15">
        <v>0</v>
      </c>
      <c r="I361" s="15">
        <v>0</v>
      </c>
    </row>
    <row r="362" spans="1:9" s="184" customFormat="1" ht="44.25" hidden="1" customHeight="1" x14ac:dyDescent="0.25">
      <c r="A362" s="349" t="s">
        <v>485</v>
      </c>
      <c r="B362" s="21" t="s">
        <v>117</v>
      </c>
      <c r="C362" s="6" t="s">
        <v>211</v>
      </c>
      <c r="D362" s="6" t="s">
        <v>111</v>
      </c>
      <c r="E362" s="4" t="s">
        <v>628</v>
      </c>
      <c r="F362" s="167" t="s">
        <v>222</v>
      </c>
      <c r="G362" s="99">
        <f t="shared" ref="G362:I363" si="76">G363</f>
        <v>0</v>
      </c>
      <c r="H362" s="99">
        <f t="shared" si="76"/>
        <v>0</v>
      </c>
      <c r="I362" s="99">
        <f t="shared" si="76"/>
        <v>0</v>
      </c>
    </row>
    <row r="363" spans="1:9" ht="54.75" hidden="1" customHeight="1" x14ac:dyDescent="0.25">
      <c r="A363" s="327" t="s">
        <v>831</v>
      </c>
      <c r="B363" s="21" t="s">
        <v>117</v>
      </c>
      <c r="C363" s="6" t="s">
        <v>211</v>
      </c>
      <c r="D363" s="6" t="s">
        <v>111</v>
      </c>
      <c r="E363" s="4" t="s">
        <v>628</v>
      </c>
      <c r="F363" s="4" t="s">
        <v>724</v>
      </c>
      <c r="G363" s="15">
        <f t="shared" si="76"/>
        <v>0</v>
      </c>
      <c r="H363" s="17">
        <f t="shared" si="76"/>
        <v>0</v>
      </c>
      <c r="I363" s="17">
        <f t="shared" si="76"/>
        <v>0</v>
      </c>
    </row>
    <row r="364" spans="1:9" ht="30" hidden="1" x14ac:dyDescent="0.25">
      <c r="A364" s="327" t="s">
        <v>832</v>
      </c>
      <c r="B364" s="21" t="s">
        <v>117</v>
      </c>
      <c r="C364" s="6" t="s">
        <v>211</v>
      </c>
      <c r="D364" s="6" t="s">
        <v>111</v>
      </c>
      <c r="E364" s="4" t="s">
        <v>628</v>
      </c>
      <c r="F364" s="4" t="s">
        <v>165</v>
      </c>
      <c r="G364" s="15">
        <v>0</v>
      </c>
      <c r="H364" s="17">
        <v>0</v>
      </c>
      <c r="I364" s="17">
        <v>0</v>
      </c>
    </row>
    <row r="365" spans="1:9" s="52" customFormat="1" ht="45" x14ac:dyDescent="0.25">
      <c r="A365" s="376" t="s">
        <v>1038</v>
      </c>
      <c r="B365" s="199" t="s">
        <v>117</v>
      </c>
      <c r="C365" s="200" t="s">
        <v>211</v>
      </c>
      <c r="D365" s="200" t="s">
        <v>695</v>
      </c>
      <c r="E365" s="200" t="s">
        <v>6</v>
      </c>
      <c r="F365" s="200" t="s">
        <v>222</v>
      </c>
      <c r="G365" s="201">
        <f>G366</f>
        <v>50</v>
      </c>
      <c r="H365" s="201">
        <f>H366</f>
        <v>0</v>
      </c>
      <c r="I365" s="201">
        <f t="shared" ref="I365" si="77">I366</f>
        <v>0</v>
      </c>
    </row>
    <row r="366" spans="1:9" ht="50.25" customHeight="1" x14ac:dyDescent="0.25">
      <c r="A366" s="349" t="s">
        <v>1033</v>
      </c>
      <c r="B366" s="46" t="s">
        <v>117</v>
      </c>
      <c r="C366" s="22" t="s">
        <v>211</v>
      </c>
      <c r="D366" s="22" t="s">
        <v>695</v>
      </c>
      <c r="E366" s="22" t="s">
        <v>1030</v>
      </c>
      <c r="F366" s="22" t="s">
        <v>222</v>
      </c>
      <c r="G366" s="99">
        <f>G367</f>
        <v>50</v>
      </c>
      <c r="H366" s="99">
        <f t="shared" ref="H366:I367" si="78">H367</f>
        <v>0</v>
      </c>
      <c r="I366" s="99">
        <f t="shared" si="78"/>
        <v>0</v>
      </c>
    </row>
    <row r="367" spans="1:9" ht="36" customHeight="1" x14ac:dyDescent="0.25">
      <c r="A367" s="327" t="s">
        <v>686</v>
      </c>
      <c r="B367" s="21" t="s">
        <v>117</v>
      </c>
      <c r="C367" s="6" t="s">
        <v>211</v>
      </c>
      <c r="D367" s="6" t="s">
        <v>695</v>
      </c>
      <c r="E367" s="6" t="s">
        <v>1030</v>
      </c>
      <c r="F367" s="6" t="s">
        <v>687</v>
      </c>
      <c r="G367" s="15">
        <f>G368</f>
        <v>50</v>
      </c>
      <c r="H367" s="15">
        <f t="shared" si="78"/>
        <v>0</v>
      </c>
      <c r="I367" s="15">
        <f t="shared" si="78"/>
        <v>0</v>
      </c>
    </row>
    <row r="368" spans="1:9" ht="50.25" customHeight="1" x14ac:dyDescent="0.25">
      <c r="A368" s="327" t="s">
        <v>688</v>
      </c>
      <c r="B368" s="21" t="s">
        <v>117</v>
      </c>
      <c r="C368" s="6" t="s">
        <v>211</v>
      </c>
      <c r="D368" s="6" t="s">
        <v>695</v>
      </c>
      <c r="E368" s="6" t="s">
        <v>1030</v>
      </c>
      <c r="F368" s="6" t="s">
        <v>689</v>
      </c>
      <c r="G368" s="15">
        <v>50</v>
      </c>
      <c r="H368" s="17">
        <v>0</v>
      </c>
      <c r="I368" s="17">
        <v>0</v>
      </c>
    </row>
    <row r="369" spans="1:9" ht="22.5" customHeight="1" x14ac:dyDescent="0.25">
      <c r="A369" s="376" t="s">
        <v>848</v>
      </c>
      <c r="B369" s="199" t="s">
        <v>117</v>
      </c>
      <c r="C369" s="200" t="s">
        <v>211</v>
      </c>
      <c r="D369" s="200" t="s">
        <v>757</v>
      </c>
      <c r="E369" s="200" t="s">
        <v>676</v>
      </c>
      <c r="F369" s="200" t="s">
        <v>222</v>
      </c>
      <c r="G369" s="201">
        <f>G370+G377+G381</f>
        <v>151</v>
      </c>
      <c r="H369" s="201">
        <f>H370+H377+H381</f>
        <v>161</v>
      </c>
      <c r="I369" s="201">
        <f>I370+I377+I381</f>
        <v>211</v>
      </c>
    </row>
    <row r="370" spans="1:9" ht="45" x14ac:dyDescent="0.25">
      <c r="A370" s="335" t="s">
        <v>734</v>
      </c>
      <c r="B370" s="100">
        <v>951</v>
      </c>
      <c r="C370" s="167" t="s">
        <v>211</v>
      </c>
      <c r="D370" s="167" t="s">
        <v>757</v>
      </c>
      <c r="E370" s="167" t="s">
        <v>22</v>
      </c>
      <c r="F370" s="167" t="s">
        <v>222</v>
      </c>
      <c r="G370" s="99">
        <f>G371</f>
        <v>111</v>
      </c>
      <c r="H370" s="99">
        <f t="shared" ref="H370:I372" si="79">H371</f>
        <v>161</v>
      </c>
      <c r="I370" s="99">
        <f t="shared" si="79"/>
        <v>211</v>
      </c>
    </row>
    <row r="371" spans="1:9" ht="34.9" customHeight="1" x14ac:dyDescent="0.25">
      <c r="A371" s="379" t="s">
        <v>959</v>
      </c>
      <c r="B371" s="46">
        <v>951</v>
      </c>
      <c r="C371" s="22" t="s">
        <v>211</v>
      </c>
      <c r="D371" s="22" t="s">
        <v>757</v>
      </c>
      <c r="E371" s="22" t="s">
        <v>23</v>
      </c>
      <c r="F371" s="22" t="s">
        <v>222</v>
      </c>
      <c r="G371" s="19">
        <f>G372</f>
        <v>111</v>
      </c>
      <c r="H371" s="19">
        <f t="shared" si="79"/>
        <v>161</v>
      </c>
      <c r="I371" s="19">
        <f t="shared" si="79"/>
        <v>211</v>
      </c>
    </row>
    <row r="372" spans="1:9" ht="33.75" customHeight="1" x14ac:dyDescent="0.25">
      <c r="A372" s="327" t="s">
        <v>686</v>
      </c>
      <c r="B372" s="21">
        <v>951</v>
      </c>
      <c r="C372" s="6" t="s">
        <v>211</v>
      </c>
      <c r="D372" s="6" t="s">
        <v>757</v>
      </c>
      <c r="E372" s="6" t="s">
        <v>24</v>
      </c>
      <c r="F372" s="6" t="s">
        <v>687</v>
      </c>
      <c r="G372" s="17">
        <f>G373</f>
        <v>111</v>
      </c>
      <c r="H372" s="17">
        <f t="shared" si="79"/>
        <v>161</v>
      </c>
      <c r="I372" s="17">
        <f t="shared" si="79"/>
        <v>211</v>
      </c>
    </row>
    <row r="373" spans="1:9" ht="50.25" customHeight="1" x14ac:dyDescent="0.25">
      <c r="A373" s="327" t="s">
        <v>688</v>
      </c>
      <c r="B373" s="21">
        <v>951</v>
      </c>
      <c r="C373" s="6" t="s">
        <v>211</v>
      </c>
      <c r="D373" s="6" t="s">
        <v>757</v>
      </c>
      <c r="E373" s="6" t="s">
        <v>24</v>
      </c>
      <c r="F373" s="6" t="s">
        <v>689</v>
      </c>
      <c r="G373" s="17">
        <f>'5'!D96</f>
        <v>111</v>
      </c>
      <c r="H373" s="17">
        <f>'5'!E96</f>
        <v>161</v>
      </c>
      <c r="I373" s="17">
        <f>'5'!F96</f>
        <v>211</v>
      </c>
    </row>
    <row r="374" spans="1:9" ht="60" hidden="1" x14ac:dyDescent="0.25">
      <c r="A374" s="349" t="s">
        <v>960</v>
      </c>
      <c r="B374" s="21">
        <v>951</v>
      </c>
      <c r="C374" s="6" t="s">
        <v>211</v>
      </c>
      <c r="D374" s="6" t="s">
        <v>757</v>
      </c>
      <c r="E374" s="22" t="s">
        <v>28</v>
      </c>
      <c r="F374" s="6" t="s">
        <v>222</v>
      </c>
      <c r="G374" s="17">
        <f t="shared" ref="G374:I375" si="80">G375</f>
        <v>0</v>
      </c>
      <c r="H374" s="17">
        <f t="shared" si="80"/>
        <v>0</v>
      </c>
      <c r="I374" s="17">
        <f t="shared" si="80"/>
        <v>0</v>
      </c>
    </row>
    <row r="375" spans="1:9" ht="30" hidden="1" x14ac:dyDescent="0.25">
      <c r="A375" s="327" t="s">
        <v>686</v>
      </c>
      <c r="B375" s="21">
        <v>951</v>
      </c>
      <c r="C375" s="6" t="s">
        <v>211</v>
      </c>
      <c r="D375" s="6" t="s">
        <v>757</v>
      </c>
      <c r="E375" s="6" t="s">
        <v>287</v>
      </c>
      <c r="F375" s="6" t="s">
        <v>687</v>
      </c>
      <c r="G375" s="17">
        <f t="shared" si="80"/>
        <v>0</v>
      </c>
      <c r="H375" s="17">
        <f t="shared" si="80"/>
        <v>0</v>
      </c>
      <c r="I375" s="17">
        <f t="shared" si="80"/>
        <v>0</v>
      </c>
    </row>
    <row r="376" spans="1:9" ht="45" hidden="1" x14ac:dyDescent="0.25">
      <c r="A376" s="327" t="s">
        <v>688</v>
      </c>
      <c r="B376" s="21">
        <v>951</v>
      </c>
      <c r="C376" s="6" t="s">
        <v>211</v>
      </c>
      <c r="D376" s="6" t="s">
        <v>757</v>
      </c>
      <c r="E376" s="6" t="s">
        <v>287</v>
      </c>
      <c r="F376" s="6" t="s">
        <v>689</v>
      </c>
      <c r="G376" s="17"/>
      <c r="H376" s="17"/>
      <c r="I376" s="17"/>
    </row>
    <row r="377" spans="1:9" s="184" customFormat="1" ht="48.75" customHeight="1" x14ac:dyDescent="0.25">
      <c r="A377" s="349" t="s">
        <v>525</v>
      </c>
      <c r="B377" s="46">
        <v>951</v>
      </c>
      <c r="C377" s="22" t="s">
        <v>211</v>
      </c>
      <c r="D377" s="22" t="s">
        <v>757</v>
      </c>
      <c r="E377" s="22" t="s">
        <v>856</v>
      </c>
      <c r="F377" s="22" t="s">
        <v>222</v>
      </c>
      <c r="G377" s="19">
        <f t="shared" ref="G377:I378" si="81">G378</f>
        <v>40</v>
      </c>
      <c r="H377" s="19">
        <f t="shared" si="81"/>
        <v>0</v>
      </c>
      <c r="I377" s="19">
        <f t="shared" si="81"/>
        <v>0</v>
      </c>
    </row>
    <row r="378" spans="1:9" ht="30" x14ac:dyDescent="0.25">
      <c r="A378" s="327" t="s">
        <v>686</v>
      </c>
      <c r="B378" s="46">
        <v>951</v>
      </c>
      <c r="C378" s="6" t="s">
        <v>211</v>
      </c>
      <c r="D378" s="6" t="s">
        <v>757</v>
      </c>
      <c r="E378" s="6" t="s">
        <v>492</v>
      </c>
      <c r="F378" s="6" t="s">
        <v>687</v>
      </c>
      <c r="G378" s="17">
        <f t="shared" si="81"/>
        <v>40</v>
      </c>
      <c r="H378" s="17">
        <f t="shared" si="81"/>
        <v>0</v>
      </c>
      <c r="I378" s="17">
        <f t="shared" si="81"/>
        <v>0</v>
      </c>
    </row>
    <row r="379" spans="1:9" ht="48.75" customHeight="1" x14ac:dyDescent="0.25">
      <c r="A379" s="327" t="s">
        <v>688</v>
      </c>
      <c r="B379" s="46">
        <v>951</v>
      </c>
      <c r="C379" s="6" t="s">
        <v>211</v>
      </c>
      <c r="D379" s="6" t="s">
        <v>757</v>
      </c>
      <c r="E379" s="6" t="s">
        <v>492</v>
      </c>
      <c r="F379" s="6" t="s">
        <v>689</v>
      </c>
      <c r="G379" s="17">
        <f>'5'!D239</f>
        <v>40</v>
      </c>
      <c r="H379" s="17">
        <f>'5'!E239</f>
        <v>0</v>
      </c>
      <c r="I379" s="17">
        <f>'5'!F239</f>
        <v>0</v>
      </c>
    </row>
    <row r="380" spans="1:9" hidden="1" x14ac:dyDescent="0.25">
      <c r="A380" s="327"/>
      <c r="B380" s="21"/>
      <c r="C380" s="6"/>
      <c r="D380" s="6"/>
      <c r="E380" s="6"/>
      <c r="F380" s="6"/>
      <c r="G380" s="17"/>
      <c r="H380" s="17"/>
      <c r="I380" s="17"/>
    </row>
    <row r="381" spans="1:9" ht="33.75" hidden="1" customHeight="1" x14ac:dyDescent="0.25">
      <c r="A381" s="327" t="s">
        <v>679</v>
      </c>
      <c r="B381" s="21">
        <v>951</v>
      </c>
      <c r="C381" s="6" t="s">
        <v>211</v>
      </c>
      <c r="D381" s="6" t="s">
        <v>757</v>
      </c>
      <c r="E381" s="6" t="s">
        <v>5</v>
      </c>
      <c r="F381" s="6" t="s">
        <v>222</v>
      </c>
      <c r="G381" s="17">
        <f>G382</f>
        <v>0</v>
      </c>
      <c r="H381" s="17">
        <f>H382</f>
        <v>0</v>
      </c>
      <c r="I381" s="17">
        <f>I382</f>
        <v>0</v>
      </c>
    </row>
    <row r="382" spans="1:9" ht="46.5" hidden="1" customHeight="1" x14ac:dyDescent="0.25">
      <c r="A382" s="327" t="s">
        <v>110</v>
      </c>
      <c r="B382" s="21">
        <v>951</v>
      </c>
      <c r="C382" s="6" t="s">
        <v>211</v>
      </c>
      <c r="D382" s="6" t="s">
        <v>757</v>
      </c>
      <c r="E382" s="6" t="s">
        <v>6</v>
      </c>
      <c r="F382" s="6" t="s">
        <v>222</v>
      </c>
      <c r="G382" s="17">
        <f>G383+G388</f>
        <v>0</v>
      </c>
      <c r="H382" s="17">
        <f>H383+H388</f>
        <v>0</v>
      </c>
      <c r="I382" s="17">
        <f>I383+I388</f>
        <v>0</v>
      </c>
    </row>
    <row r="383" spans="1:9" ht="45" hidden="1" x14ac:dyDescent="0.25">
      <c r="A383" s="327" t="s">
        <v>112</v>
      </c>
      <c r="B383" s="21">
        <v>951</v>
      </c>
      <c r="C383" s="6" t="s">
        <v>211</v>
      </c>
      <c r="D383" s="6" t="s">
        <v>757</v>
      </c>
      <c r="E383" s="6" t="s">
        <v>9</v>
      </c>
      <c r="F383" s="6" t="s">
        <v>222</v>
      </c>
      <c r="G383" s="17">
        <f>G384+G386</f>
        <v>0</v>
      </c>
      <c r="H383" s="17">
        <f>H384+H386</f>
        <v>0</v>
      </c>
      <c r="I383" s="17">
        <f>I384+I386</f>
        <v>0</v>
      </c>
    </row>
    <row r="384" spans="1:9" ht="78" hidden="1" customHeight="1" x14ac:dyDescent="0.25">
      <c r="A384" s="327" t="s">
        <v>680</v>
      </c>
      <c r="B384" s="21">
        <v>951</v>
      </c>
      <c r="C384" s="6" t="s">
        <v>211</v>
      </c>
      <c r="D384" s="6" t="s">
        <v>757</v>
      </c>
      <c r="E384" s="6" t="s">
        <v>9</v>
      </c>
      <c r="F384" s="6" t="s">
        <v>681</v>
      </c>
      <c r="G384" s="17">
        <f>G385</f>
        <v>0</v>
      </c>
      <c r="H384" s="17">
        <f>H385</f>
        <v>0</v>
      </c>
      <c r="I384" s="17">
        <f>I385</f>
        <v>0</v>
      </c>
    </row>
    <row r="385" spans="1:10" ht="30" hidden="1" x14ac:dyDescent="0.25">
      <c r="A385" s="327" t="s">
        <v>682</v>
      </c>
      <c r="B385" s="21">
        <v>951</v>
      </c>
      <c r="C385" s="6" t="s">
        <v>211</v>
      </c>
      <c r="D385" s="6" t="s">
        <v>757</v>
      </c>
      <c r="E385" s="6" t="s">
        <v>9</v>
      </c>
      <c r="F385" s="6" t="s">
        <v>683</v>
      </c>
      <c r="G385" s="20">
        <v>0</v>
      </c>
      <c r="H385" s="20">
        <v>0</v>
      </c>
      <c r="I385" s="20">
        <v>0</v>
      </c>
    </row>
    <row r="386" spans="1:10" ht="30" hidden="1" x14ac:dyDescent="0.25">
      <c r="A386" s="327" t="s">
        <v>686</v>
      </c>
      <c r="B386" s="21">
        <v>951</v>
      </c>
      <c r="C386" s="6" t="s">
        <v>211</v>
      </c>
      <c r="D386" s="6" t="s">
        <v>757</v>
      </c>
      <c r="E386" s="6" t="s">
        <v>9</v>
      </c>
      <c r="F386" s="6" t="s">
        <v>687</v>
      </c>
      <c r="G386" s="17">
        <f>G387</f>
        <v>0</v>
      </c>
      <c r="H386" s="17">
        <f>H387</f>
        <v>0</v>
      </c>
      <c r="I386" s="17">
        <f>I387</f>
        <v>0</v>
      </c>
    </row>
    <row r="387" spans="1:10" ht="45" hidden="1" x14ac:dyDescent="0.25">
      <c r="A387" s="327" t="s">
        <v>688</v>
      </c>
      <c r="B387" s="21">
        <v>951</v>
      </c>
      <c r="C387" s="6" t="s">
        <v>211</v>
      </c>
      <c r="D387" s="6" t="s">
        <v>757</v>
      </c>
      <c r="E387" s="6" t="s">
        <v>9</v>
      </c>
      <c r="F387" s="6" t="s">
        <v>689</v>
      </c>
      <c r="G387" s="20">
        <v>0</v>
      </c>
      <c r="H387" s="20">
        <v>0</v>
      </c>
      <c r="I387" s="20">
        <v>0</v>
      </c>
    </row>
    <row r="388" spans="1:10" ht="77.25" hidden="1" customHeight="1" x14ac:dyDescent="0.25">
      <c r="A388" s="349" t="s">
        <v>857</v>
      </c>
      <c r="B388" s="46">
        <v>951</v>
      </c>
      <c r="C388" s="22" t="s">
        <v>211</v>
      </c>
      <c r="D388" s="22" t="s">
        <v>757</v>
      </c>
      <c r="E388" s="22" t="s">
        <v>381</v>
      </c>
      <c r="F388" s="22" t="s">
        <v>222</v>
      </c>
      <c r="G388" s="19">
        <f>G389+G391</f>
        <v>0</v>
      </c>
      <c r="H388" s="19">
        <f>H389+H391</f>
        <v>0</v>
      </c>
      <c r="I388" s="19">
        <f>I389+I391</f>
        <v>0</v>
      </c>
    </row>
    <row r="389" spans="1:10" ht="93.75" hidden="1" customHeight="1" x14ac:dyDescent="0.25">
      <c r="A389" s="327" t="s">
        <v>680</v>
      </c>
      <c r="B389" s="21">
        <v>951</v>
      </c>
      <c r="C389" s="6" t="s">
        <v>211</v>
      </c>
      <c r="D389" s="6" t="s">
        <v>757</v>
      </c>
      <c r="E389" s="6" t="s">
        <v>381</v>
      </c>
      <c r="F389" s="6" t="s">
        <v>681</v>
      </c>
      <c r="G389" s="17">
        <f>G390</f>
        <v>0</v>
      </c>
      <c r="H389" s="17">
        <f>H390</f>
        <v>0</v>
      </c>
      <c r="I389" s="17">
        <f>I390</f>
        <v>0</v>
      </c>
    </row>
    <row r="390" spans="1:10" ht="30" hidden="1" x14ac:dyDescent="0.25">
      <c r="A390" s="327" t="s">
        <v>682</v>
      </c>
      <c r="B390" s="21">
        <v>951</v>
      </c>
      <c r="C390" s="6" t="s">
        <v>211</v>
      </c>
      <c r="D390" s="6" t="s">
        <v>757</v>
      </c>
      <c r="E390" s="6" t="s">
        <v>381</v>
      </c>
      <c r="F390" s="6" t="s">
        <v>683</v>
      </c>
      <c r="G390" s="17">
        <f>'3'!F652</f>
        <v>0</v>
      </c>
      <c r="H390" s="17">
        <f>'3'!G652</f>
        <v>0</v>
      </c>
      <c r="I390" s="17">
        <f>'3'!H652</f>
        <v>0</v>
      </c>
    </row>
    <row r="391" spans="1:10" ht="30" hidden="1" x14ac:dyDescent="0.25">
      <c r="A391" s="327" t="s">
        <v>686</v>
      </c>
      <c r="B391" s="21">
        <v>951</v>
      </c>
      <c r="C391" s="6" t="s">
        <v>211</v>
      </c>
      <c r="D391" s="6" t="s">
        <v>757</v>
      </c>
      <c r="E391" s="6" t="s">
        <v>381</v>
      </c>
      <c r="F391" s="6" t="s">
        <v>687</v>
      </c>
      <c r="G391" s="17">
        <f>G392</f>
        <v>0</v>
      </c>
      <c r="H391" s="17">
        <f>H392</f>
        <v>0</v>
      </c>
      <c r="I391" s="17">
        <f>I392</f>
        <v>0</v>
      </c>
    </row>
    <row r="392" spans="1:10" ht="45" hidden="1" x14ac:dyDescent="0.25">
      <c r="A392" s="327" t="s">
        <v>688</v>
      </c>
      <c r="B392" s="21">
        <v>951</v>
      </c>
      <c r="C392" s="6" t="s">
        <v>211</v>
      </c>
      <c r="D392" s="6" t="s">
        <v>757</v>
      </c>
      <c r="E392" s="6" t="s">
        <v>381</v>
      </c>
      <c r="F392" s="6" t="s">
        <v>689</v>
      </c>
      <c r="G392" s="17">
        <f>'3'!F654</f>
        <v>0</v>
      </c>
      <c r="H392" s="17">
        <f>'3'!G654</f>
        <v>0</v>
      </c>
      <c r="I392" s="17">
        <f>'3'!H654</f>
        <v>0</v>
      </c>
    </row>
    <row r="393" spans="1:10" x14ac:dyDescent="0.25">
      <c r="A393" s="375" t="s">
        <v>858</v>
      </c>
      <c r="B393" s="194">
        <v>951</v>
      </c>
      <c r="C393" s="193" t="s">
        <v>768</v>
      </c>
      <c r="D393" s="193" t="s">
        <v>109</v>
      </c>
      <c r="E393" s="193" t="s">
        <v>676</v>
      </c>
      <c r="F393" s="193" t="s">
        <v>222</v>
      </c>
      <c r="G393" s="187">
        <f>G394+G457</f>
        <v>31791.192650000001</v>
      </c>
      <c r="H393" s="187">
        <f>H394+H457</f>
        <v>16013.952020000002</v>
      </c>
      <c r="I393" s="187">
        <f>I394+I457</f>
        <v>16013.952020000002</v>
      </c>
      <c r="J393" s="8">
        <v>13627.01902</v>
      </c>
    </row>
    <row r="394" spans="1:10" ht="17.649999999999999" customHeight="1" x14ac:dyDescent="0.25">
      <c r="A394" s="373" t="s">
        <v>859</v>
      </c>
      <c r="B394" s="188">
        <v>951</v>
      </c>
      <c r="C394" s="189" t="s">
        <v>768</v>
      </c>
      <c r="D394" s="189" t="s">
        <v>108</v>
      </c>
      <c r="E394" s="189" t="s">
        <v>676</v>
      </c>
      <c r="F394" s="189" t="s">
        <v>222</v>
      </c>
      <c r="G394" s="190">
        <f>G395+G454+G401</f>
        <v>28740.096750000001</v>
      </c>
      <c r="H394" s="190">
        <f>H395+H454</f>
        <v>14542.752020000002</v>
      </c>
      <c r="I394" s="190">
        <f>I395+I454</f>
        <v>14542.752020000002</v>
      </c>
      <c r="J394" s="49">
        <f>J393-G393</f>
        <v>-18164.173630000001</v>
      </c>
    </row>
    <row r="395" spans="1:10" ht="48" customHeight="1" x14ac:dyDescent="0.25">
      <c r="A395" s="349" t="s">
        <v>557</v>
      </c>
      <c r="B395" s="46">
        <v>951</v>
      </c>
      <c r="C395" s="22" t="s">
        <v>768</v>
      </c>
      <c r="D395" s="22" t="s">
        <v>108</v>
      </c>
      <c r="E395" s="22" t="s">
        <v>961</v>
      </c>
      <c r="F395" s="22" t="s">
        <v>222</v>
      </c>
      <c r="G395" s="19">
        <f>G396+G401+G437+G444+G451+G429+G408+G415+G441+G422</f>
        <v>28740.096750000001</v>
      </c>
      <c r="H395" s="19">
        <f>H396+H401+H437+H444+H451+H429+H408+H415+H441</f>
        <v>14542.752020000002</v>
      </c>
      <c r="I395" s="19">
        <f>I396+I401+I437+I444+I451+I429+I408+I415+I441</f>
        <v>14542.752020000002</v>
      </c>
    </row>
    <row r="396" spans="1:10" ht="71.25" customHeight="1" x14ac:dyDescent="0.25">
      <c r="A396" s="346" t="s">
        <v>292</v>
      </c>
      <c r="B396" s="21">
        <v>951</v>
      </c>
      <c r="C396" s="6" t="s">
        <v>768</v>
      </c>
      <c r="D396" s="6" t="s">
        <v>108</v>
      </c>
      <c r="E396" s="6" t="s">
        <v>59</v>
      </c>
      <c r="F396" s="6" t="s">
        <v>222</v>
      </c>
      <c r="G396" s="15">
        <f>G397+G399</f>
        <v>10978.163</v>
      </c>
      <c r="H396" s="17">
        <f>H397+H399</f>
        <v>8899.4500000000007</v>
      </c>
      <c r="I396" s="17">
        <f>I397+I399</f>
        <v>8899.4500000000007</v>
      </c>
    </row>
    <row r="397" spans="1:10" ht="51" customHeight="1" x14ac:dyDescent="0.25">
      <c r="A397" s="327" t="s">
        <v>725</v>
      </c>
      <c r="B397" s="21">
        <v>951</v>
      </c>
      <c r="C397" s="6" t="s">
        <v>768</v>
      </c>
      <c r="D397" s="6" t="s">
        <v>108</v>
      </c>
      <c r="E397" s="6" t="s">
        <v>60</v>
      </c>
      <c r="F397" s="6" t="s">
        <v>724</v>
      </c>
      <c r="G397" s="15">
        <f>G398</f>
        <v>10530.45</v>
      </c>
      <c r="H397" s="17">
        <f>H398</f>
        <v>8899.4500000000007</v>
      </c>
      <c r="I397" s="17">
        <f>I398</f>
        <v>8899.4500000000007</v>
      </c>
    </row>
    <row r="398" spans="1:10" ht="24" customHeight="1" x14ac:dyDescent="0.25">
      <c r="A398" s="327" t="s">
        <v>124</v>
      </c>
      <c r="B398" s="21">
        <v>951</v>
      </c>
      <c r="C398" s="6" t="s">
        <v>768</v>
      </c>
      <c r="D398" s="6" t="s">
        <v>108</v>
      </c>
      <c r="E398" s="6" t="s">
        <v>61</v>
      </c>
      <c r="F398" s="6" t="s">
        <v>165</v>
      </c>
      <c r="G398" s="15">
        <f>'5'!D148</f>
        <v>10530.45</v>
      </c>
      <c r="H398" s="15">
        <f>'5'!E148</f>
        <v>8899.4500000000007</v>
      </c>
      <c r="I398" s="15">
        <f>'5'!F148</f>
        <v>8899.4500000000007</v>
      </c>
    </row>
    <row r="399" spans="1:10" ht="114" customHeight="1" x14ac:dyDescent="0.25">
      <c r="A399" s="327" t="s">
        <v>861</v>
      </c>
      <c r="B399" s="21">
        <v>951</v>
      </c>
      <c r="C399" s="6" t="s">
        <v>768</v>
      </c>
      <c r="D399" s="6" t="s">
        <v>108</v>
      </c>
      <c r="E399" s="6" t="s">
        <v>77</v>
      </c>
      <c r="F399" s="6" t="s">
        <v>724</v>
      </c>
      <c r="G399" s="15">
        <f>G400</f>
        <v>447.71300000000002</v>
      </c>
      <c r="H399" s="15">
        <f>H400</f>
        <v>0</v>
      </c>
      <c r="I399" s="15">
        <f>I400</f>
        <v>0</v>
      </c>
    </row>
    <row r="400" spans="1:10" ht="16.5" customHeight="1" x14ac:dyDescent="0.25">
      <c r="A400" s="327" t="s">
        <v>124</v>
      </c>
      <c r="B400" s="21">
        <v>951</v>
      </c>
      <c r="C400" s="6" t="s">
        <v>768</v>
      </c>
      <c r="D400" s="6" t="s">
        <v>108</v>
      </c>
      <c r="E400" s="6" t="s">
        <v>77</v>
      </c>
      <c r="F400" s="6" t="s">
        <v>165</v>
      </c>
      <c r="G400" s="15">
        <f>'5'!D149</f>
        <v>447.71300000000002</v>
      </c>
      <c r="H400" s="15">
        <f>'5'!E149</f>
        <v>0</v>
      </c>
      <c r="I400" s="15">
        <f>'5'!F149</f>
        <v>0</v>
      </c>
    </row>
    <row r="401" spans="1:9" ht="62.65" hidden="1" customHeight="1" x14ac:dyDescent="0.25">
      <c r="A401" s="430" t="s">
        <v>325</v>
      </c>
      <c r="B401" s="21">
        <v>952</v>
      </c>
      <c r="C401" s="6" t="s">
        <v>768</v>
      </c>
      <c r="D401" s="6" t="s">
        <v>108</v>
      </c>
      <c r="E401" s="27" t="s">
        <v>59</v>
      </c>
      <c r="F401" s="27" t="s">
        <v>222</v>
      </c>
      <c r="G401" s="16">
        <f>G402+G405+G435</f>
        <v>0</v>
      </c>
      <c r="H401" s="26">
        <f>H402+H405+H435</f>
        <v>0</v>
      </c>
      <c r="I401" s="26">
        <f>I402+I405+I435</f>
        <v>0</v>
      </c>
    </row>
    <row r="402" spans="1:9" ht="69" hidden="1" customHeight="1" x14ac:dyDescent="0.25">
      <c r="A402" s="349" t="s">
        <v>326</v>
      </c>
      <c r="B402" s="21">
        <v>953</v>
      </c>
      <c r="C402" s="6" t="s">
        <v>768</v>
      </c>
      <c r="D402" s="6" t="s">
        <v>108</v>
      </c>
      <c r="E402" s="22" t="s">
        <v>327</v>
      </c>
      <c r="F402" s="22" t="s">
        <v>222</v>
      </c>
      <c r="G402" s="99">
        <f t="shared" ref="G402:I403" si="82">G403</f>
        <v>0</v>
      </c>
      <c r="H402" s="19">
        <f t="shared" si="82"/>
        <v>0</v>
      </c>
      <c r="I402" s="19">
        <f t="shared" si="82"/>
        <v>0</v>
      </c>
    </row>
    <row r="403" spans="1:9" ht="48" hidden="1" customHeight="1" x14ac:dyDescent="0.25">
      <c r="A403" s="327" t="s">
        <v>725</v>
      </c>
      <c r="B403" s="21">
        <v>954</v>
      </c>
      <c r="C403" s="6" t="s">
        <v>768</v>
      </c>
      <c r="D403" s="6" t="s">
        <v>108</v>
      </c>
      <c r="E403" s="6" t="s">
        <v>327</v>
      </c>
      <c r="F403" s="6" t="s">
        <v>724</v>
      </c>
      <c r="G403" s="15">
        <f t="shared" si="82"/>
        <v>0</v>
      </c>
      <c r="H403" s="17">
        <f t="shared" si="82"/>
        <v>0</v>
      </c>
      <c r="I403" s="17">
        <f t="shared" si="82"/>
        <v>0</v>
      </c>
    </row>
    <row r="404" spans="1:9" ht="20.25" hidden="1" customHeight="1" x14ac:dyDescent="0.25">
      <c r="A404" s="327" t="s">
        <v>124</v>
      </c>
      <c r="B404" s="21">
        <v>955</v>
      </c>
      <c r="C404" s="6" t="s">
        <v>768</v>
      </c>
      <c r="D404" s="6" t="s">
        <v>108</v>
      </c>
      <c r="E404" s="6" t="s">
        <v>327</v>
      </c>
      <c r="F404" s="6" t="s">
        <v>165</v>
      </c>
      <c r="G404" s="15"/>
      <c r="H404" s="17"/>
      <c r="I404" s="17"/>
    </row>
    <row r="405" spans="1:9" ht="119.45" hidden="1" customHeight="1" x14ac:dyDescent="0.25">
      <c r="A405" s="349" t="s">
        <v>962</v>
      </c>
      <c r="B405" s="21">
        <v>956</v>
      </c>
      <c r="C405" s="6" t="s">
        <v>768</v>
      </c>
      <c r="D405" s="6" t="s">
        <v>108</v>
      </c>
      <c r="E405" s="22" t="s">
        <v>328</v>
      </c>
      <c r="F405" s="22" t="s">
        <v>222</v>
      </c>
      <c r="G405" s="99">
        <f t="shared" ref="G405:I406" si="83">G406</f>
        <v>0</v>
      </c>
      <c r="H405" s="19">
        <f t="shared" si="83"/>
        <v>0</v>
      </c>
      <c r="I405" s="19">
        <f t="shared" si="83"/>
        <v>0</v>
      </c>
    </row>
    <row r="406" spans="1:9" ht="48" hidden="1" customHeight="1" x14ac:dyDescent="0.25">
      <c r="A406" s="327" t="s">
        <v>725</v>
      </c>
      <c r="B406" s="21">
        <v>957</v>
      </c>
      <c r="C406" s="6" t="s">
        <v>768</v>
      </c>
      <c r="D406" s="6" t="s">
        <v>108</v>
      </c>
      <c r="E406" s="6" t="s">
        <v>328</v>
      </c>
      <c r="F406" s="6" t="s">
        <v>724</v>
      </c>
      <c r="G406" s="15">
        <f t="shared" si="83"/>
        <v>0</v>
      </c>
      <c r="H406" s="17">
        <f t="shared" si="83"/>
        <v>0</v>
      </c>
      <c r="I406" s="17">
        <f t="shared" si="83"/>
        <v>0</v>
      </c>
    </row>
    <row r="407" spans="1:9" ht="15.75" hidden="1" customHeight="1" x14ac:dyDescent="0.25">
      <c r="A407" s="327" t="s">
        <v>124</v>
      </c>
      <c r="B407" s="21">
        <v>958</v>
      </c>
      <c r="C407" s="6" t="s">
        <v>768</v>
      </c>
      <c r="D407" s="6" t="s">
        <v>108</v>
      </c>
      <c r="E407" s="6" t="s">
        <v>328</v>
      </c>
      <c r="F407" s="6" t="s">
        <v>165</v>
      </c>
      <c r="G407" s="15"/>
      <c r="H407" s="17"/>
      <c r="I407" s="17"/>
    </row>
    <row r="408" spans="1:9" ht="46.15" hidden="1" customHeight="1" x14ac:dyDescent="0.25">
      <c r="A408" s="430" t="s">
        <v>534</v>
      </c>
      <c r="B408" s="45">
        <v>951</v>
      </c>
      <c r="C408" s="27" t="s">
        <v>768</v>
      </c>
      <c r="D408" s="27" t="s">
        <v>108</v>
      </c>
      <c r="E408" s="27" t="s">
        <v>59</v>
      </c>
      <c r="F408" s="27" t="s">
        <v>222</v>
      </c>
      <c r="G408" s="16">
        <f>G412+G409</f>
        <v>0</v>
      </c>
      <c r="H408" s="26">
        <f>H412+H409</f>
        <v>0</v>
      </c>
      <c r="I408" s="26">
        <f>I412+I409</f>
        <v>0</v>
      </c>
    </row>
    <row r="409" spans="1:9" ht="60" hidden="1" customHeight="1" x14ac:dyDescent="0.25">
      <c r="A409" s="327" t="s">
        <v>535</v>
      </c>
      <c r="B409" s="21">
        <v>951</v>
      </c>
      <c r="C409" s="6" t="s">
        <v>768</v>
      </c>
      <c r="D409" s="6" t="s">
        <v>108</v>
      </c>
      <c r="E409" s="6" t="s">
        <v>536</v>
      </c>
      <c r="F409" s="6" t="s">
        <v>222</v>
      </c>
      <c r="G409" s="15">
        <f t="shared" ref="G409:I410" si="84">G410</f>
        <v>0</v>
      </c>
      <c r="H409" s="17">
        <f t="shared" si="84"/>
        <v>0</v>
      </c>
      <c r="I409" s="17">
        <f t="shared" si="84"/>
        <v>0</v>
      </c>
    </row>
    <row r="410" spans="1:9" ht="46.9" hidden="1" customHeight="1" x14ac:dyDescent="0.25">
      <c r="A410" s="327" t="s">
        <v>725</v>
      </c>
      <c r="B410" s="21">
        <v>951</v>
      </c>
      <c r="C410" s="6" t="s">
        <v>768</v>
      </c>
      <c r="D410" s="6" t="s">
        <v>108</v>
      </c>
      <c r="E410" s="6" t="s">
        <v>536</v>
      </c>
      <c r="F410" s="6" t="s">
        <v>724</v>
      </c>
      <c r="G410" s="15">
        <f t="shared" si="84"/>
        <v>0</v>
      </c>
      <c r="H410" s="17">
        <f t="shared" si="84"/>
        <v>0</v>
      </c>
      <c r="I410" s="17">
        <f t="shared" si="84"/>
        <v>0</v>
      </c>
    </row>
    <row r="411" spans="1:9" ht="18" hidden="1" customHeight="1" x14ac:dyDescent="0.25">
      <c r="A411" s="327" t="s">
        <v>124</v>
      </c>
      <c r="B411" s="21">
        <v>951</v>
      </c>
      <c r="C411" s="6" t="s">
        <v>768</v>
      </c>
      <c r="D411" s="6" t="s">
        <v>108</v>
      </c>
      <c r="E411" s="6" t="s">
        <v>536</v>
      </c>
      <c r="F411" s="6" t="s">
        <v>165</v>
      </c>
      <c r="G411" s="15">
        <v>0</v>
      </c>
      <c r="H411" s="17">
        <v>0</v>
      </c>
      <c r="I411" s="17">
        <v>0</v>
      </c>
    </row>
    <row r="412" spans="1:9" ht="72.599999999999994" hidden="1" customHeight="1" x14ac:dyDescent="0.25">
      <c r="A412" s="327" t="s">
        <v>537</v>
      </c>
      <c r="B412" s="21">
        <v>951</v>
      </c>
      <c r="C412" s="6" t="s">
        <v>768</v>
      </c>
      <c r="D412" s="6" t="s">
        <v>108</v>
      </c>
      <c r="E412" s="6" t="s">
        <v>538</v>
      </c>
      <c r="F412" s="6" t="s">
        <v>222</v>
      </c>
      <c r="G412" s="15">
        <f t="shared" ref="G412:I413" si="85">G413</f>
        <v>0</v>
      </c>
      <c r="H412" s="17">
        <f t="shared" si="85"/>
        <v>0</v>
      </c>
      <c r="I412" s="17">
        <f t="shared" si="85"/>
        <v>0</v>
      </c>
    </row>
    <row r="413" spans="1:9" ht="48" hidden="1" customHeight="1" x14ac:dyDescent="0.25">
      <c r="A413" s="327" t="s">
        <v>725</v>
      </c>
      <c r="B413" s="21">
        <v>951</v>
      </c>
      <c r="C413" s="6" t="s">
        <v>768</v>
      </c>
      <c r="D413" s="6" t="s">
        <v>108</v>
      </c>
      <c r="E413" s="6" t="s">
        <v>538</v>
      </c>
      <c r="F413" s="6" t="s">
        <v>724</v>
      </c>
      <c r="G413" s="15">
        <f t="shared" si="85"/>
        <v>0</v>
      </c>
      <c r="H413" s="17">
        <f t="shared" si="85"/>
        <v>0</v>
      </c>
      <c r="I413" s="17">
        <f t="shared" si="85"/>
        <v>0</v>
      </c>
    </row>
    <row r="414" spans="1:9" ht="15.75" hidden="1" customHeight="1" x14ac:dyDescent="0.25">
      <c r="A414" s="327" t="s">
        <v>124</v>
      </c>
      <c r="B414" s="21">
        <v>951</v>
      </c>
      <c r="C414" s="6" t="s">
        <v>768</v>
      </c>
      <c r="D414" s="6" t="s">
        <v>108</v>
      </c>
      <c r="E414" s="6" t="s">
        <v>538</v>
      </c>
      <c r="F414" s="6" t="s">
        <v>165</v>
      </c>
      <c r="G414" s="15"/>
      <c r="H414" s="17"/>
      <c r="I414" s="17"/>
    </row>
    <row r="415" spans="1:9" ht="66.75" customHeight="1" x14ac:dyDescent="0.25">
      <c r="A415" s="338" t="s">
        <v>539</v>
      </c>
      <c r="B415" s="21" t="s">
        <v>117</v>
      </c>
      <c r="C415" s="24" t="s">
        <v>768</v>
      </c>
      <c r="D415" s="24" t="s">
        <v>108</v>
      </c>
      <c r="E415" s="24" t="s">
        <v>872</v>
      </c>
      <c r="F415" s="24" t="s">
        <v>222</v>
      </c>
      <c r="G415" s="103">
        <f>G419+G416</f>
        <v>102.06143</v>
      </c>
      <c r="H415" s="25">
        <f>H419+H416</f>
        <v>0</v>
      </c>
      <c r="I415" s="25">
        <f>I419+I416</f>
        <v>0</v>
      </c>
    </row>
    <row r="416" spans="1:9" ht="96" customHeight="1" x14ac:dyDescent="0.25">
      <c r="A416" s="327" t="s">
        <v>540</v>
      </c>
      <c r="B416" s="21" t="s">
        <v>117</v>
      </c>
      <c r="C416" s="6" t="s">
        <v>768</v>
      </c>
      <c r="D416" s="6" t="s">
        <v>108</v>
      </c>
      <c r="E416" s="6" t="s">
        <v>541</v>
      </c>
      <c r="F416" s="6" t="s">
        <v>222</v>
      </c>
      <c r="G416" s="15">
        <f t="shared" ref="G416:I417" si="86">G417</f>
        <v>102.04082</v>
      </c>
      <c r="H416" s="17">
        <f t="shared" si="86"/>
        <v>0</v>
      </c>
      <c r="I416" s="17">
        <f t="shared" si="86"/>
        <v>0</v>
      </c>
    </row>
    <row r="417" spans="1:9" ht="48" customHeight="1" x14ac:dyDescent="0.25">
      <c r="A417" s="327" t="s">
        <v>725</v>
      </c>
      <c r="B417" s="21" t="s">
        <v>117</v>
      </c>
      <c r="C417" s="6" t="s">
        <v>768</v>
      </c>
      <c r="D417" s="6" t="s">
        <v>108</v>
      </c>
      <c r="E417" s="6" t="s">
        <v>541</v>
      </c>
      <c r="F417" s="6" t="s">
        <v>724</v>
      </c>
      <c r="G417" s="15">
        <f t="shared" si="86"/>
        <v>102.04082</v>
      </c>
      <c r="H417" s="17">
        <f t="shared" si="86"/>
        <v>0</v>
      </c>
      <c r="I417" s="17">
        <f t="shared" si="86"/>
        <v>0</v>
      </c>
    </row>
    <row r="418" spans="1:9" ht="18" customHeight="1" x14ac:dyDescent="0.25">
      <c r="A418" s="326" t="s">
        <v>124</v>
      </c>
      <c r="B418" s="3" t="s">
        <v>117</v>
      </c>
      <c r="C418" s="4" t="s">
        <v>768</v>
      </c>
      <c r="D418" s="4" t="s">
        <v>108</v>
      </c>
      <c r="E418" s="4" t="s">
        <v>541</v>
      </c>
      <c r="F418" s="4" t="s">
        <v>165</v>
      </c>
      <c r="G418" s="15">
        <f>'5'!D161</f>
        <v>102.04082</v>
      </c>
      <c r="H418" s="15">
        <f>'5'!E161</f>
        <v>0</v>
      </c>
      <c r="I418" s="15">
        <f>'5'!F161</f>
        <v>0</v>
      </c>
    </row>
    <row r="419" spans="1:9" ht="110.25" customHeight="1" x14ac:dyDescent="0.25">
      <c r="A419" s="326" t="s">
        <v>542</v>
      </c>
      <c r="B419" s="3" t="s">
        <v>117</v>
      </c>
      <c r="C419" s="4" t="s">
        <v>768</v>
      </c>
      <c r="D419" s="4" t="s">
        <v>108</v>
      </c>
      <c r="E419" s="4" t="s">
        <v>541</v>
      </c>
      <c r="F419" s="4" t="s">
        <v>222</v>
      </c>
      <c r="G419" s="15">
        <f>G420</f>
        <v>2.061E-2</v>
      </c>
      <c r="H419" s="15">
        <f t="shared" ref="G419:I420" si="87">H420</f>
        <v>0</v>
      </c>
      <c r="I419" s="15">
        <f t="shared" si="87"/>
        <v>0</v>
      </c>
    </row>
    <row r="420" spans="1:9" ht="46.15" customHeight="1" x14ac:dyDescent="0.25">
      <c r="A420" s="326" t="s">
        <v>725</v>
      </c>
      <c r="B420" s="3" t="s">
        <v>117</v>
      </c>
      <c r="C420" s="4" t="s">
        <v>768</v>
      </c>
      <c r="D420" s="4" t="s">
        <v>108</v>
      </c>
      <c r="E420" s="4" t="s">
        <v>541</v>
      </c>
      <c r="F420" s="4" t="s">
        <v>724</v>
      </c>
      <c r="G420" s="15">
        <f t="shared" si="87"/>
        <v>2.061E-2</v>
      </c>
      <c r="H420" s="15">
        <f t="shared" si="87"/>
        <v>0</v>
      </c>
      <c r="I420" s="15">
        <f t="shared" si="87"/>
        <v>0</v>
      </c>
    </row>
    <row r="421" spans="1:9" ht="20.45" customHeight="1" x14ac:dyDescent="0.25">
      <c r="A421" s="326" t="s">
        <v>124</v>
      </c>
      <c r="B421" s="3" t="s">
        <v>117</v>
      </c>
      <c r="C421" s="4" t="s">
        <v>768</v>
      </c>
      <c r="D421" s="4" t="s">
        <v>108</v>
      </c>
      <c r="E421" s="4" t="s">
        <v>541</v>
      </c>
      <c r="F421" s="4" t="s">
        <v>165</v>
      </c>
      <c r="G421" s="15">
        <f>'5'!D162</f>
        <v>2.061E-2</v>
      </c>
      <c r="H421" s="15">
        <f>'5'!E162</f>
        <v>0</v>
      </c>
      <c r="I421" s="15">
        <f>'5'!F162</f>
        <v>0</v>
      </c>
    </row>
    <row r="422" spans="1:9" ht="75" customHeight="1" x14ac:dyDescent="0.25">
      <c r="A422" s="333" t="s">
        <v>614</v>
      </c>
      <c r="B422" s="3" t="s">
        <v>117</v>
      </c>
      <c r="C422" s="82" t="s">
        <v>768</v>
      </c>
      <c r="D422" s="82" t="s">
        <v>108</v>
      </c>
      <c r="E422" s="82" t="s">
        <v>872</v>
      </c>
      <c r="F422" s="82" t="s">
        <v>222</v>
      </c>
      <c r="G422" s="103">
        <f>G426+G423</f>
        <v>51.030719999999995</v>
      </c>
      <c r="H422" s="103">
        <f>H426+H423</f>
        <v>0</v>
      </c>
      <c r="I422" s="103">
        <f>I426+I423</f>
        <v>0</v>
      </c>
    </row>
    <row r="423" spans="1:9" ht="83.25" customHeight="1" x14ac:dyDescent="0.25">
      <c r="A423" s="326" t="s">
        <v>873</v>
      </c>
      <c r="B423" s="3" t="s">
        <v>117</v>
      </c>
      <c r="C423" s="4" t="s">
        <v>768</v>
      </c>
      <c r="D423" s="4" t="s">
        <v>108</v>
      </c>
      <c r="E423" s="4" t="s">
        <v>616</v>
      </c>
      <c r="F423" s="4" t="s">
        <v>222</v>
      </c>
      <c r="G423" s="15">
        <f t="shared" ref="G423:I424" si="88">G424</f>
        <v>51.020409999999998</v>
      </c>
      <c r="H423" s="15">
        <f t="shared" si="88"/>
        <v>0</v>
      </c>
      <c r="I423" s="15">
        <f t="shared" si="88"/>
        <v>0</v>
      </c>
    </row>
    <row r="424" spans="1:9" ht="53.25" customHeight="1" x14ac:dyDescent="0.25">
      <c r="A424" s="326" t="s">
        <v>725</v>
      </c>
      <c r="B424" s="3" t="s">
        <v>117</v>
      </c>
      <c r="C424" s="4" t="s">
        <v>768</v>
      </c>
      <c r="D424" s="4" t="s">
        <v>108</v>
      </c>
      <c r="E424" s="4" t="s">
        <v>616</v>
      </c>
      <c r="F424" s="4" t="s">
        <v>724</v>
      </c>
      <c r="G424" s="15">
        <f t="shared" si="88"/>
        <v>51.020409999999998</v>
      </c>
      <c r="H424" s="15">
        <f t="shared" si="88"/>
        <v>0</v>
      </c>
      <c r="I424" s="15">
        <f t="shared" si="88"/>
        <v>0</v>
      </c>
    </row>
    <row r="425" spans="1:9" ht="20.45" customHeight="1" x14ac:dyDescent="0.25">
      <c r="A425" s="326" t="s">
        <v>124</v>
      </c>
      <c r="B425" s="3" t="s">
        <v>117</v>
      </c>
      <c r="C425" s="4" t="s">
        <v>768</v>
      </c>
      <c r="D425" s="4" t="s">
        <v>108</v>
      </c>
      <c r="E425" s="4" t="s">
        <v>616</v>
      </c>
      <c r="F425" s="4" t="s">
        <v>165</v>
      </c>
      <c r="G425" s="15">
        <f>'5'!D164</f>
        <v>51.020409999999998</v>
      </c>
      <c r="H425" s="15">
        <f>'5'!E164</f>
        <v>0</v>
      </c>
      <c r="I425" s="15">
        <f>'5'!F164</f>
        <v>0</v>
      </c>
    </row>
    <row r="426" spans="1:9" ht="113.25" customHeight="1" x14ac:dyDescent="0.25">
      <c r="A426" s="327" t="s">
        <v>874</v>
      </c>
      <c r="B426" s="21" t="s">
        <v>117</v>
      </c>
      <c r="C426" s="6" t="s">
        <v>768</v>
      </c>
      <c r="D426" s="6" t="s">
        <v>108</v>
      </c>
      <c r="E426" s="6" t="s">
        <v>616</v>
      </c>
      <c r="F426" s="6" t="s">
        <v>222</v>
      </c>
      <c r="G426" s="15">
        <f t="shared" ref="G426:I427" si="89">G427</f>
        <v>1.031E-2</v>
      </c>
      <c r="H426" s="15">
        <f t="shared" si="89"/>
        <v>0</v>
      </c>
      <c r="I426" s="15">
        <f t="shared" si="89"/>
        <v>0</v>
      </c>
    </row>
    <row r="427" spans="1:9" ht="48" customHeight="1" x14ac:dyDescent="0.25">
      <c r="A427" s="327" t="s">
        <v>725</v>
      </c>
      <c r="B427" s="21" t="s">
        <v>117</v>
      </c>
      <c r="C427" s="6" t="s">
        <v>768</v>
      </c>
      <c r="D427" s="6" t="s">
        <v>108</v>
      </c>
      <c r="E427" s="6" t="s">
        <v>616</v>
      </c>
      <c r="F427" s="6" t="s">
        <v>724</v>
      </c>
      <c r="G427" s="15">
        <f t="shared" si="89"/>
        <v>1.031E-2</v>
      </c>
      <c r="H427" s="15">
        <f t="shared" si="89"/>
        <v>0</v>
      </c>
      <c r="I427" s="15">
        <f t="shared" si="89"/>
        <v>0</v>
      </c>
    </row>
    <row r="428" spans="1:9" ht="20.45" customHeight="1" x14ac:dyDescent="0.25">
      <c r="A428" s="327" t="s">
        <v>124</v>
      </c>
      <c r="B428" s="21" t="s">
        <v>117</v>
      </c>
      <c r="C428" s="6" t="s">
        <v>768</v>
      </c>
      <c r="D428" s="6" t="s">
        <v>108</v>
      </c>
      <c r="E428" s="4" t="s">
        <v>616</v>
      </c>
      <c r="F428" s="4" t="s">
        <v>165</v>
      </c>
      <c r="G428" s="15">
        <f>'5'!D165</f>
        <v>1.031E-2</v>
      </c>
      <c r="H428" s="15">
        <f>'5'!E165</f>
        <v>0</v>
      </c>
      <c r="I428" s="15">
        <f>'5'!F165</f>
        <v>0</v>
      </c>
    </row>
    <row r="429" spans="1:9" ht="46.15" customHeight="1" x14ac:dyDescent="0.25">
      <c r="A429" s="430" t="s">
        <v>869</v>
      </c>
      <c r="B429" s="45" t="s">
        <v>117</v>
      </c>
      <c r="C429" s="27" t="s">
        <v>768</v>
      </c>
      <c r="D429" s="27" t="s">
        <v>108</v>
      </c>
      <c r="E429" s="27" t="s">
        <v>59</v>
      </c>
      <c r="F429" s="27" t="s">
        <v>222</v>
      </c>
      <c r="G429" s="16">
        <f>G430+G432</f>
        <v>9285.8253499999992</v>
      </c>
      <c r="H429" s="26">
        <f>H430+H432</f>
        <v>0</v>
      </c>
      <c r="I429" s="26">
        <f>I430+I432</f>
        <v>0</v>
      </c>
    </row>
    <row r="430" spans="1:9" ht="80.25" customHeight="1" x14ac:dyDescent="0.25">
      <c r="A430" s="349" t="s">
        <v>870</v>
      </c>
      <c r="B430" s="46" t="s">
        <v>117</v>
      </c>
      <c r="C430" s="22" t="s">
        <v>768</v>
      </c>
      <c r="D430" s="22" t="s">
        <v>108</v>
      </c>
      <c r="E430" s="22" t="s">
        <v>466</v>
      </c>
      <c r="F430" s="22" t="s">
        <v>724</v>
      </c>
      <c r="G430" s="99">
        <f>G431</f>
        <v>9192.9670999999998</v>
      </c>
      <c r="H430" s="19">
        <f>H431</f>
        <v>0</v>
      </c>
      <c r="I430" s="19">
        <f>I431</f>
        <v>0</v>
      </c>
    </row>
    <row r="431" spans="1:9" ht="21" customHeight="1" x14ac:dyDescent="0.25">
      <c r="A431" s="327" t="s">
        <v>124</v>
      </c>
      <c r="B431" s="46" t="s">
        <v>117</v>
      </c>
      <c r="C431" s="22" t="s">
        <v>768</v>
      </c>
      <c r="D431" s="22" t="s">
        <v>108</v>
      </c>
      <c r="E431" s="22" t="s">
        <v>466</v>
      </c>
      <c r="F431" s="6" t="s">
        <v>165</v>
      </c>
      <c r="G431" s="15">
        <f>'5'!D155</f>
        <v>9192.9670999999998</v>
      </c>
      <c r="H431" s="15">
        <f>'5'!E155</f>
        <v>0</v>
      </c>
      <c r="I431" s="15">
        <f>'5'!F155</f>
        <v>0</v>
      </c>
    </row>
    <row r="432" spans="1:9" ht="95.25" customHeight="1" x14ac:dyDescent="0.25">
      <c r="A432" s="349" t="s">
        <v>465</v>
      </c>
      <c r="B432" s="46" t="s">
        <v>117</v>
      </c>
      <c r="C432" s="22" t="s">
        <v>768</v>
      </c>
      <c r="D432" s="22" t="s">
        <v>108</v>
      </c>
      <c r="E432" s="22" t="s">
        <v>467</v>
      </c>
      <c r="F432" s="22" t="s">
        <v>724</v>
      </c>
      <c r="G432" s="99">
        <f>G433</f>
        <v>92.858249999999998</v>
      </c>
      <c r="H432" s="19">
        <f>H433</f>
        <v>0</v>
      </c>
      <c r="I432" s="19">
        <f>I433</f>
        <v>0</v>
      </c>
    </row>
    <row r="433" spans="1:9" ht="21.75" customHeight="1" x14ac:dyDescent="0.25">
      <c r="A433" s="327" t="s">
        <v>124</v>
      </c>
      <c r="B433" s="46" t="s">
        <v>117</v>
      </c>
      <c r="C433" s="22" t="s">
        <v>768</v>
      </c>
      <c r="D433" s="22" t="s">
        <v>108</v>
      </c>
      <c r="E433" s="22" t="s">
        <v>467</v>
      </c>
      <c r="F433" s="6" t="s">
        <v>165</v>
      </c>
      <c r="G433" s="15">
        <f>'5'!D156</f>
        <v>92.858249999999998</v>
      </c>
      <c r="H433" s="15">
        <f>'5'!E156</f>
        <v>0</v>
      </c>
      <c r="I433" s="15">
        <f>'5'!F156</f>
        <v>0</v>
      </c>
    </row>
    <row r="434" spans="1:9" ht="15.75" hidden="1" customHeight="1" x14ac:dyDescent="0.25">
      <c r="A434" s="327"/>
      <c r="B434" s="21"/>
      <c r="C434" s="6"/>
      <c r="D434" s="6"/>
      <c r="E434" s="6"/>
      <c r="F434" s="6"/>
      <c r="G434" s="15"/>
      <c r="H434" s="17"/>
      <c r="I434" s="17"/>
    </row>
    <row r="435" spans="1:9" ht="89.25" hidden="1" customHeight="1" x14ac:dyDescent="0.25">
      <c r="A435" s="327" t="s">
        <v>407</v>
      </c>
      <c r="B435" s="21">
        <v>951</v>
      </c>
      <c r="C435" s="6" t="s">
        <v>768</v>
      </c>
      <c r="D435" s="6" t="s">
        <v>108</v>
      </c>
      <c r="E435" s="6" t="s">
        <v>424</v>
      </c>
      <c r="F435" s="6" t="s">
        <v>222</v>
      </c>
      <c r="G435" s="15">
        <f>G436</f>
        <v>0</v>
      </c>
      <c r="H435" s="17">
        <f>H436</f>
        <v>0</v>
      </c>
      <c r="I435" s="17">
        <f>I436</f>
        <v>0</v>
      </c>
    </row>
    <row r="436" spans="1:9" ht="15.75" hidden="1" customHeight="1" x14ac:dyDescent="0.25">
      <c r="A436" s="327" t="s">
        <v>124</v>
      </c>
      <c r="B436" s="21">
        <v>951</v>
      </c>
      <c r="C436" s="6" t="s">
        <v>768</v>
      </c>
      <c r="D436" s="6" t="s">
        <v>108</v>
      </c>
      <c r="E436" s="6" t="s">
        <v>424</v>
      </c>
      <c r="F436" s="6" t="s">
        <v>165</v>
      </c>
      <c r="G436" s="15"/>
      <c r="H436" s="17"/>
      <c r="I436" s="17"/>
    </row>
    <row r="437" spans="1:9" s="184" customFormat="1" ht="68.25" customHeight="1" x14ac:dyDescent="0.25">
      <c r="A437" s="346" t="s">
        <v>293</v>
      </c>
      <c r="B437" s="45">
        <v>951</v>
      </c>
      <c r="C437" s="27" t="s">
        <v>768</v>
      </c>
      <c r="D437" s="27" t="s">
        <v>108</v>
      </c>
      <c r="E437" s="27" t="s">
        <v>62</v>
      </c>
      <c r="F437" s="27" t="s">
        <v>222</v>
      </c>
      <c r="G437" s="16">
        <f>G438</f>
        <v>4063.1</v>
      </c>
      <c r="H437" s="26">
        <f t="shared" ref="H437:I439" si="90">H438</f>
        <v>3524.1</v>
      </c>
      <c r="I437" s="26">
        <f t="shared" si="90"/>
        <v>3524.1</v>
      </c>
    </row>
    <row r="438" spans="1:9" ht="51" customHeight="1" x14ac:dyDescent="0.25">
      <c r="A438" s="327" t="s">
        <v>725</v>
      </c>
      <c r="B438" s="21">
        <v>951</v>
      </c>
      <c r="C438" s="6" t="s">
        <v>768</v>
      </c>
      <c r="D438" s="6" t="s">
        <v>108</v>
      </c>
      <c r="E438" s="6" t="s">
        <v>62</v>
      </c>
      <c r="F438" s="6" t="s">
        <v>222</v>
      </c>
      <c r="G438" s="15">
        <f>G439</f>
        <v>4063.1</v>
      </c>
      <c r="H438" s="17">
        <f t="shared" si="90"/>
        <v>3524.1</v>
      </c>
      <c r="I438" s="17">
        <f t="shared" si="90"/>
        <v>3524.1</v>
      </c>
    </row>
    <row r="439" spans="1:9" ht="30" x14ac:dyDescent="0.25">
      <c r="A439" s="327" t="s">
        <v>963</v>
      </c>
      <c r="B439" s="21">
        <v>951</v>
      </c>
      <c r="C439" s="6" t="s">
        <v>768</v>
      </c>
      <c r="D439" s="6" t="s">
        <v>108</v>
      </c>
      <c r="E439" s="6" t="s">
        <v>62</v>
      </c>
      <c r="F439" s="6" t="s">
        <v>724</v>
      </c>
      <c r="G439" s="15">
        <f>G440</f>
        <v>4063.1</v>
      </c>
      <c r="H439" s="17">
        <f t="shared" si="90"/>
        <v>3524.1</v>
      </c>
      <c r="I439" s="17">
        <f t="shared" si="90"/>
        <v>3524.1</v>
      </c>
    </row>
    <row r="440" spans="1:9" ht="16.5" customHeight="1" x14ac:dyDescent="0.25">
      <c r="A440" s="327" t="s">
        <v>124</v>
      </c>
      <c r="B440" s="21">
        <v>951</v>
      </c>
      <c r="C440" s="6" t="s">
        <v>768</v>
      </c>
      <c r="D440" s="6" t="s">
        <v>108</v>
      </c>
      <c r="E440" s="6" t="s">
        <v>62</v>
      </c>
      <c r="F440" s="6" t="s">
        <v>165</v>
      </c>
      <c r="G440" s="15">
        <f>'5'!D167</f>
        <v>4063.1</v>
      </c>
      <c r="H440" s="15">
        <f>'5'!E167</f>
        <v>3524.1</v>
      </c>
      <c r="I440" s="15">
        <f>'5'!F167</f>
        <v>3524.1</v>
      </c>
    </row>
    <row r="441" spans="1:9" s="184" customFormat="1" ht="104.25" customHeight="1" x14ac:dyDescent="0.25">
      <c r="A441" s="430" t="s">
        <v>863</v>
      </c>
      <c r="B441" s="45">
        <v>951</v>
      </c>
      <c r="C441" s="27" t="s">
        <v>768</v>
      </c>
      <c r="D441" s="27" t="s">
        <v>108</v>
      </c>
      <c r="E441" s="89" t="s">
        <v>864</v>
      </c>
      <c r="F441" s="27" t="s">
        <v>222</v>
      </c>
      <c r="G441" s="26">
        <f>G442+G443</f>
        <v>1611.31423</v>
      </c>
      <c r="H441" s="26">
        <f>H442+H443</f>
        <v>0</v>
      </c>
      <c r="I441" s="26">
        <f>I442+I443</f>
        <v>0</v>
      </c>
    </row>
    <row r="442" spans="1:9" ht="108.75" customHeight="1" x14ac:dyDescent="0.25">
      <c r="A442" s="327" t="s">
        <v>964</v>
      </c>
      <c r="B442" s="21">
        <v>951</v>
      </c>
      <c r="C442" s="6" t="s">
        <v>768</v>
      </c>
      <c r="D442" s="6" t="s">
        <v>108</v>
      </c>
      <c r="E442" s="4" t="s">
        <v>552</v>
      </c>
      <c r="F442" s="6" t="s">
        <v>165</v>
      </c>
      <c r="G442" s="17">
        <f>'5'!D169</f>
        <v>1608.7142899999999</v>
      </c>
      <c r="H442" s="17">
        <f>'5'!E169</f>
        <v>0</v>
      </c>
      <c r="I442" s="17">
        <f>'5'!F169</f>
        <v>0</v>
      </c>
    </row>
    <row r="443" spans="1:9" ht="129.75" customHeight="1" x14ac:dyDescent="0.25">
      <c r="A443" s="327" t="s">
        <v>965</v>
      </c>
      <c r="B443" s="21">
        <v>951</v>
      </c>
      <c r="C443" s="6" t="s">
        <v>768</v>
      </c>
      <c r="D443" s="6" t="s">
        <v>108</v>
      </c>
      <c r="E443" s="4" t="s">
        <v>552</v>
      </c>
      <c r="F443" s="6" t="s">
        <v>165</v>
      </c>
      <c r="G443" s="15">
        <f>'5'!D170</f>
        <v>2.5999400000000001</v>
      </c>
      <c r="H443" s="17">
        <f>'5'!E170</f>
        <v>0</v>
      </c>
      <c r="I443" s="17">
        <f>'5'!F170</f>
        <v>0</v>
      </c>
    </row>
    <row r="444" spans="1:9" ht="66" customHeight="1" x14ac:dyDescent="0.25">
      <c r="A444" s="430" t="s">
        <v>329</v>
      </c>
      <c r="B444" s="45">
        <v>951</v>
      </c>
      <c r="C444" s="27" t="s">
        <v>768</v>
      </c>
      <c r="D444" s="27" t="s">
        <v>108</v>
      </c>
      <c r="E444" s="27" t="s">
        <v>330</v>
      </c>
      <c r="F444" s="27" t="s">
        <v>222</v>
      </c>
      <c r="G444" s="26">
        <f>G448+G445</f>
        <v>169.70202</v>
      </c>
      <c r="H444" s="26">
        <f>H448+H445</f>
        <v>169.70202</v>
      </c>
      <c r="I444" s="26">
        <f>I448+I445</f>
        <v>169.70202</v>
      </c>
    </row>
    <row r="445" spans="1:9" ht="81.75" customHeight="1" x14ac:dyDescent="0.25">
      <c r="A445" s="327" t="s">
        <v>966</v>
      </c>
      <c r="B445" s="21">
        <v>951</v>
      </c>
      <c r="C445" s="6" t="s">
        <v>768</v>
      </c>
      <c r="D445" s="6" t="s">
        <v>108</v>
      </c>
      <c r="E445" s="6" t="s">
        <v>331</v>
      </c>
      <c r="F445" s="6" t="s">
        <v>222</v>
      </c>
      <c r="G445" s="17">
        <f t="shared" ref="G445:I446" si="91">G446</f>
        <v>168.005</v>
      </c>
      <c r="H445" s="17">
        <f t="shared" si="91"/>
        <v>168.005</v>
      </c>
      <c r="I445" s="17">
        <f t="shared" si="91"/>
        <v>168.005</v>
      </c>
    </row>
    <row r="446" spans="1:9" ht="48.75" customHeight="1" x14ac:dyDescent="0.25">
      <c r="A446" s="327" t="s">
        <v>725</v>
      </c>
      <c r="B446" s="21">
        <v>951</v>
      </c>
      <c r="C446" s="6" t="s">
        <v>768</v>
      </c>
      <c r="D446" s="6" t="s">
        <v>108</v>
      </c>
      <c r="E446" s="6" t="s">
        <v>331</v>
      </c>
      <c r="F446" s="6" t="s">
        <v>724</v>
      </c>
      <c r="G446" s="17">
        <f t="shared" si="91"/>
        <v>168.005</v>
      </c>
      <c r="H446" s="17">
        <f t="shared" si="91"/>
        <v>168.005</v>
      </c>
      <c r="I446" s="17">
        <f t="shared" si="91"/>
        <v>168.005</v>
      </c>
    </row>
    <row r="447" spans="1:9" ht="20.25" customHeight="1" x14ac:dyDescent="0.25">
      <c r="A447" s="327" t="s">
        <v>124</v>
      </c>
      <c r="B447" s="21">
        <v>951</v>
      </c>
      <c r="C447" s="6" t="s">
        <v>768</v>
      </c>
      <c r="D447" s="6" t="s">
        <v>108</v>
      </c>
      <c r="E447" s="6" t="s">
        <v>331</v>
      </c>
      <c r="F447" s="6" t="s">
        <v>165</v>
      </c>
      <c r="G447" s="17">
        <f>'5'!D172</f>
        <v>168.005</v>
      </c>
      <c r="H447" s="17">
        <v>168.005</v>
      </c>
      <c r="I447" s="17">
        <v>168.005</v>
      </c>
    </row>
    <row r="448" spans="1:9" ht="99.75" customHeight="1" x14ac:dyDescent="0.25">
      <c r="A448" s="327" t="s">
        <v>967</v>
      </c>
      <c r="B448" s="21">
        <v>951</v>
      </c>
      <c r="C448" s="6" t="s">
        <v>768</v>
      </c>
      <c r="D448" s="6" t="s">
        <v>108</v>
      </c>
      <c r="E448" s="6" t="s">
        <v>583</v>
      </c>
      <c r="F448" s="6" t="s">
        <v>222</v>
      </c>
      <c r="G448" s="17">
        <f t="shared" ref="G448:I449" si="92">G449</f>
        <v>1.69702</v>
      </c>
      <c r="H448" s="17">
        <f t="shared" si="92"/>
        <v>1.69702</v>
      </c>
      <c r="I448" s="17">
        <f t="shared" si="92"/>
        <v>1.69702</v>
      </c>
    </row>
    <row r="449" spans="1:9" ht="52.5" customHeight="1" x14ac:dyDescent="0.25">
      <c r="A449" s="327" t="s">
        <v>725</v>
      </c>
      <c r="B449" s="21">
        <v>951</v>
      </c>
      <c r="C449" s="6" t="s">
        <v>768</v>
      </c>
      <c r="D449" s="6" t="s">
        <v>108</v>
      </c>
      <c r="E449" s="6" t="s">
        <v>583</v>
      </c>
      <c r="F449" s="6" t="s">
        <v>724</v>
      </c>
      <c r="G449" s="17">
        <f t="shared" si="92"/>
        <v>1.69702</v>
      </c>
      <c r="H449" s="17">
        <f t="shared" si="92"/>
        <v>1.69702</v>
      </c>
      <c r="I449" s="17">
        <f t="shared" si="92"/>
        <v>1.69702</v>
      </c>
    </row>
    <row r="450" spans="1:9" ht="18" customHeight="1" x14ac:dyDescent="0.25">
      <c r="A450" s="327" t="s">
        <v>124</v>
      </c>
      <c r="B450" s="21">
        <v>951</v>
      </c>
      <c r="C450" s="6" t="s">
        <v>768</v>
      </c>
      <c r="D450" s="6" t="s">
        <v>108</v>
      </c>
      <c r="E450" s="6" t="s">
        <v>583</v>
      </c>
      <c r="F450" s="6" t="s">
        <v>165</v>
      </c>
      <c r="G450" s="17">
        <f>'5'!D173</f>
        <v>1.69702</v>
      </c>
      <c r="H450" s="17">
        <v>1.69702</v>
      </c>
      <c r="I450" s="17">
        <v>1.69702</v>
      </c>
    </row>
    <row r="451" spans="1:9" ht="111.75" customHeight="1" x14ac:dyDescent="0.25">
      <c r="A451" s="346" t="s">
        <v>294</v>
      </c>
      <c r="B451" s="21" t="s">
        <v>117</v>
      </c>
      <c r="C451" s="6" t="s">
        <v>768</v>
      </c>
      <c r="D451" s="6" t="s">
        <v>108</v>
      </c>
      <c r="E451" s="6" t="s">
        <v>63</v>
      </c>
      <c r="F451" s="6" t="s">
        <v>222</v>
      </c>
      <c r="G451" s="17">
        <f>G452</f>
        <v>2478.8999999999996</v>
      </c>
      <c r="H451" s="17">
        <f>H452</f>
        <v>1949.5</v>
      </c>
      <c r="I451" s="17">
        <f t="shared" ref="G451:I452" si="93">I452</f>
        <v>1949.5</v>
      </c>
    </row>
    <row r="452" spans="1:9" ht="48" customHeight="1" x14ac:dyDescent="0.25">
      <c r="A452" s="327" t="s">
        <v>725</v>
      </c>
      <c r="B452" s="21" t="s">
        <v>117</v>
      </c>
      <c r="C452" s="6" t="s">
        <v>768</v>
      </c>
      <c r="D452" s="6" t="s">
        <v>108</v>
      </c>
      <c r="E452" s="6" t="s">
        <v>63</v>
      </c>
      <c r="F452" s="6" t="s">
        <v>724</v>
      </c>
      <c r="G452" s="17">
        <f t="shared" si="93"/>
        <v>2478.8999999999996</v>
      </c>
      <c r="H452" s="17">
        <f t="shared" si="93"/>
        <v>1949.5</v>
      </c>
      <c r="I452" s="17">
        <f t="shared" si="93"/>
        <v>1949.5</v>
      </c>
    </row>
    <row r="453" spans="1:9" ht="20.25" customHeight="1" x14ac:dyDescent="0.25">
      <c r="A453" s="327" t="s">
        <v>124</v>
      </c>
      <c r="B453" s="21" t="s">
        <v>117</v>
      </c>
      <c r="C453" s="6" t="s">
        <v>768</v>
      </c>
      <c r="D453" s="6" t="s">
        <v>108</v>
      </c>
      <c r="E453" s="6" t="s">
        <v>63</v>
      </c>
      <c r="F453" s="6" t="s">
        <v>165</v>
      </c>
      <c r="G453" s="17">
        <f>'5'!D175</f>
        <v>2478.8999999999996</v>
      </c>
      <c r="H453" s="17">
        <f>'5'!E175</f>
        <v>1949.5</v>
      </c>
      <c r="I453" s="17">
        <f>'5'!F175</f>
        <v>1949.5</v>
      </c>
    </row>
    <row r="454" spans="1:9" ht="75" hidden="1" x14ac:dyDescent="0.25">
      <c r="A454" s="327" t="s">
        <v>968</v>
      </c>
      <c r="B454" s="21" t="s">
        <v>117</v>
      </c>
      <c r="C454" s="6" t="s">
        <v>768</v>
      </c>
      <c r="D454" s="6" t="s">
        <v>108</v>
      </c>
      <c r="E454" s="6" t="s">
        <v>969</v>
      </c>
      <c r="F454" s="6" t="s">
        <v>222</v>
      </c>
      <c r="G454" s="17">
        <f t="shared" ref="G454:I455" si="94">G455</f>
        <v>0</v>
      </c>
      <c r="H454" s="17">
        <f t="shared" si="94"/>
        <v>0</v>
      </c>
      <c r="I454" s="17">
        <f t="shared" si="94"/>
        <v>0</v>
      </c>
    </row>
    <row r="455" spans="1:9" ht="45" hidden="1" x14ac:dyDescent="0.25">
      <c r="A455" s="327" t="s">
        <v>725</v>
      </c>
      <c r="B455" s="21" t="s">
        <v>117</v>
      </c>
      <c r="C455" s="6" t="s">
        <v>768</v>
      </c>
      <c r="D455" s="6" t="s">
        <v>108</v>
      </c>
      <c r="E455" s="6" t="s">
        <v>969</v>
      </c>
      <c r="F455" s="6" t="s">
        <v>724</v>
      </c>
      <c r="G455" s="17">
        <f t="shared" si="94"/>
        <v>0</v>
      </c>
      <c r="H455" s="17">
        <f t="shared" si="94"/>
        <v>0</v>
      </c>
      <c r="I455" s="17">
        <f t="shared" si="94"/>
        <v>0</v>
      </c>
    </row>
    <row r="456" spans="1:9" hidden="1" x14ac:dyDescent="0.25">
      <c r="A456" s="327" t="s">
        <v>124</v>
      </c>
      <c r="B456" s="21" t="s">
        <v>117</v>
      </c>
      <c r="C456" s="6" t="s">
        <v>768</v>
      </c>
      <c r="D456" s="6" t="s">
        <v>108</v>
      </c>
      <c r="E456" s="6" t="s">
        <v>969</v>
      </c>
      <c r="F456" s="6" t="s">
        <v>165</v>
      </c>
      <c r="G456" s="17"/>
      <c r="H456" s="17"/>
      <c r="I456" s="17"/>
    </row>
    <row r="457" spans="1:9" ht="30" x14ac:dyDescent="0.25">
      <c r="A457" s="373" t="s">
        <v>875</v>
      </c>
      <c r="B457" s="188">
        <v>951</v>
      </c>
      <c r="C457" s="189" t="s">
        <v>768</v>
      </c>
      <c r="D457" s="189" t="s">
        <v>113</v>
      </c>
      <c r="E457" s="189" t="s">
        <v>676</v>
      </c>
      <c r="F457" s="189" t="s">
        <v>222</v>
      </c>
      <c r="G457" s="190">
        <f>G458+G485+G487+G482+G490</f>
        <v>3051.0959000000003</v>
      </c>
      <c r="H457" s="190">
        <f>H458+H485+H487+H482+H490</f>
        <v>1471.2</v>
      </c>
      <c r="I457" s="190">
        <f>I458+I485+I487+I482+I490</f>
        <v>1471.2</v>
      </c>
    </row>
    <row r="458" spans="1:9" s="52" customFormat="1" ht="62.25" customHeight="1" x14ac:dyDescent="0.25">
      <c r="A458" s="338" t="s">
        <v>860</v>
      </c>
      <c r="B458" s="23" t="s">
        <v>117</v>
      </c>
      <c r="C458" s="24" t="s">
        <v>768</v>
      </c>
      <c r="D458" s="24" t="s">
        <v>113</v>
      </c>
      <c r="E458" s="24" t="s">
        <v>970</v>
      </c>
      <c r="F458" s="24" t="s">
        <v>222</v>
      </c>
      <c r="G458" s="25">
        <f>G459+G462+G469+G472+G475</f>
        <v>2529.0959000000003</v>
      </c>
      <c r="H458" s="25">
        <f>H459+H462+H469+H472+H475</f>
        <v>1347.2</v>
      </c>
      <c r="I458" s="25">
        <f>I459+I462+I469+I472+I475</f>
        <v>1347.2</v>
      </c>
    </row>
    <row r="459" spans="1:9" ht="37.5" customHeight="1" x14ac:dyDescent="0.25">
      <c r="A459" s="346" t="s">
        <v>876</v>
      </c>
      <c r="B459" s="21">
        <v>951</v>
      </c>
      <c r="C459" s="6" t="s">
        <v>768</v>
      </c>
      <c r="D459" s="6" t="s">
        <v>113</v>
      </c>
      <c r="E459" s="6" t="s">
        <v>64</v>
      </c>
      <c r="F459" s="6" t="s">
        <v>222</v>
      </c>
      <c r="G459" s="17">
        <f t="shared" ref="G459:I460" si="95">G460</f>
        <v>1807</v>
      </c>
      <c r="H459" s="17">
        <f t="shared" si="95"/>
        <v>1347.2</v>
      </c>
      <c r="I459" s="17">
        <f t="shared" si="95"/>
        <v>1347.2</v>
      </c>
    </row>
    <row r="460" spans="1:9" ht="46.15" customHeight="1" x14ac:dyDescent="0.25">
      <c r="A460" s="327" t="s">
        <v>725</v>
      </c>
      <c r="B460" s="21">
        <v>951</v>
      </c>
      <c r="C460" s="6" t="s">
        <v>768</v>
      </c>
      <c r="D460" s="6" t="s">
        <v>113</v>
      </c>
      <c r="E460" s="6" t="s">
        <v>64</v>
      </c>
      <c r="F460" s="6" t="s">
        <v>724</v>
      </c>
      <c r="G460" s="17">
        <f t="shared" si="95"/>
        <v>1807</v>
      </c>
      <c r="H460" s="17">
        <f t="shared" si="95"/>
        <v>1347.2</v>
      </c>
      <c r="I460" s="17">
        <f t="shared" si="95"/>
        <v>1347.2</v>
      </c>
    </row>
    <row r="461" spans="1:9" ht="17.100000000000001" customHeight="1" x14ac:dyDescent="0.25">
      <c r="A461" s="327" t="s">
        <v>124</v>
      </c>
      <c r="B461" s="21">
        <v>951</v>
      </c>
      <c r="C461" s="6" t="s">
        <v>768</v>
      </c>
      <c r="D461" s="6" t="s">
        <v>113</v>
      </c>
      <c r="E461" s="6" t="s">
        <v>64</v>
      </c>
      <c r="F461" s="6" t="s">
        <v>165</v>
      </c>
      <c r="G461" s="17">
        <f>'5'!D180</f>
        <v>1807</v>
      </c>
      <c r="H461" s="17">
        <f>'5'!E180</f>
        <v>1347.2</v>
      </c>
      <c r="I461" s="17">
        <f>'5'!F180</f>
        <v>1347.2</v>
      </c>
    </row>
    <row r="462" spans="1:9" ht="43.9" hidden="1" customHeight="1" x14ac:dyDescent="0.25">
      <c r="A462" s="430" t="s">
        <v>463</v>
      </c>
      <c r="B462" s="45" t="s">
        <v>117</v>
      </c>
      <c r="C462" s="27" t="s">
        <v>768</v>
      </c>
      <c r="D462" s="27" t="s">
        <v>113</v>
      </c>
      <c r="E462" s="27" t="s">
        <v>59</v>
      </c>
      <c r="F462" s="27" t="s">
        <v>222</v>
      </c>
      <c r="G462" s="26">
        <f>G466+G463</f>
        <v>0</v>
      </c>
      <c r="H462" s="26">
        <f>H466+H463</f>
        <v>0</v>
      </c>
      <c r="I462" s="26">
        <f>I466+I463</f>
        <v>0</v>
      </c>
    </row>
    <row r="463" spans="1:9" ht="55.9" hidden="1" customHeight="1" x14ac:dyDescent="0.25">
      <c r="A463" s="349" t="s">
        <v>464</v>
      </c>
      <c r="B463" s="21" t="s">
        <v>117</v>
      </c>
      <c r="C463" s="6" t="s">
        <v>768</v>
      </c>
      <c r="D463" s="6" t="s">
        <v>113</v>
      </c>
      <c r="E463" s="6" t="s">
        <v>466</v>
      </c>
      <c r="F463" s="6" t="s">
        <v>222</v>
      </c>
      <c r="G463" s="17">
        <f t="shared" ref="G463:I464" si="96">G464</f>
        <v>0</v>
      </c>
      <c r="H463" s="17">
        <f t="shared" si="96"/>
        <v>0</v>
      </c>
      <c r="I463" s="17">
        <f t="shared" si="96"/>
        <v>0</v>
      </c>
    </row>
    <row r="464" spans="1:9" ht="45" hidden="1" customHeight="1" x14ac:dyDescent="0.25">
      <c r="A464" s="327" t="s">
        <v>725</v>
      </c>
      <c r="B464" s="21" t="s">
        <v>117</v>
      </c>
      <c r="C464" s="6" t="s">
        <v>768</v>
      </c>
      <c r="D464" s="6" t="s">
        <v>113</v>
      </c>
      <c r="E464" s="6" t="s">
        <v>466</v>
      </c>
      <c r="F464" s="6" t="s">
        <v>724</v>
      </c>
      <c r="G464" s="17">
        <f t="shared" si="96"/>
        <v>0</v>
      </c>
      <c r="H464" s="17">
        <f t="shared" si="96"/>
        <v>0</v>
      </c>
      <c r="I464" s="17">
        <f t="shared" si="96"/>
        <v>0</v>
      </c>
    </row>
    <row r="465" spans="1:10" ht="20.45" hidden="1" customHeight="1" x14ac:dyDescent="0.25">
      <c r="A465" s="327" t="s">
        <v>124</v>
      </c>
      <c r="B465" s="21" t="s">
        <v>117</v>
      </c>
      <c r="C465" s="6" t="s">
        <v>768</v>
      </c>
      <c r="D465" s="6" t="s">
        <v>113</v>
      </c>
      <c r="E465" s="6" t="s">
        <v>466</v>
      </c>
      <c r="F465" s="6" t="s">
        <v>165</v>
      </c>
      <c r="G465" s="17"/>
      <c r="H465" s="17"/>
      <c r="I465" s="17"/>
    </row>
    <row r="466" spans="1:10" ht="76.150000000000006" hidden="1" customHeight="1" x14ac:dyDescent="0.25">
      <c r="A466" s="349" t="s">
        <v>465</v>
      </c>
      <c r="B466" s="21" t="s">
        <v>117</v>
      </c>
      <c r="C466" s="6" t="s">
        <v>768</v>
      </c>
      <c r="D466" s="6" t="s">
        <v>113</v>
      </c>
      <c r="E466" s="6" t="s">
        <v>467</v>
      </c>
      <c r="F466" s="6" t="s">
        <v>222</v>
      </c>
      <c r="G466" s="17">
        <f t="shared" ref="G466:I467" si="97">G467</f>
        <v>0</v>
      </c>
      <c r="H466" s="17">
        <f t="shared" si="97"/>
        <v>0</v>
      </c>
      <c r="I466" s="17">
        <f t="shared" si="97"/>
        <v>0</v>
      </c>
    </row>
    <row r="467" spans="1:10" ht="43.15" hidden="1" customHeight="1" x14ac:dyDescent="0.25">
      <c r="A467" s="327" t="s">
        <v>725</v>
      </c>
      <c r="B467" s="21" t="s">
        <v>117</v>
      </c>
      <c r="C467" s="6" t="s">
        <v>768</v>
      </c>
      <c r="D467" s="6" t="s">
        <v>113</v>
      </c>
      <c r="E467" s="6" t="s">
        <v>467</v>
      </c>
      <c r="F467" s="6" t="s">
        <v>724</v>
      </c>
      <c r="G467" s="17">
        <f t="shared" si="97"/>
        <v>0</v>
      </c>
      <c r="H467" s="17">
        <f t="shared" si="97"/>
        <v>0</v>
      </c>
      <c r="I467" s="17">
        <f t="shared" si="97"/>
        <v>0</v>
      </c>
    </row>
    <row r="468" spans="1:10" ht="21" hidden="1" customHeight="1" x14ac:dyDescent="0.25">
      <c r="A468" s="327" t="s">
        <v>124</v>
      </c>
      <c r="B468" s="21" t="s">
        <v>117</v>
      </c>
      <c r="C468" s="6" t="s">
        <v>768</v>
      </c>
      <c r="D468" s="6" t="s">
        <v>113</v>
      </c>
      <c r="E468" s="6" t="s">
        <v>467</v>
      </c>
      <c r="F468" s="6" t="s">
        <v>165</v>
      </c>
      <c r="G468" s="17"/>
      <c r="H468" s="17"/>
      <c r="I468" s="17"/>
    </row>
    <row r="469" spans="1:10" s="184" customFormat="1" ht="29.45" hidden="1" customHeight="1" x14ac:dyDescent="0.25">
      <c r="A469" s="349" t="s">
        <v>878</v>
      </c>
      <c r="B469" s="46" t="s">
        <v>117</v>
      </c>
      <c r="C469" s="22" t="s">
        <v>768</v>
      </c>
      <c r="D469" s="22" t="s">
        <v>113</v>
      </c>
      <c r="E469" s="22" t="s">
        <v>489</v>
      </c>
      <c r="F469" s="22" t="s">
        <v>222</v>
      </c>
      <c r="G469" s="19">
        <f t="shared" ref="G469:I470" si="98">G470</f>
        <v>0</v>
      </c>
      <c r="H469" s="19">
        <f t="shared" si="98"/>
        <v>0</v>
      </c>
      <c r="I469" s="19">
        <f t="shared" si="98"/>
        <v>0</v>
      </c>
    </row>
    <row r="470" spans="1:10" ht="28.5" hidden="1" customHeight="1" x14ac:dyDescent="0.25">
      <c r="A470" s="327" t="s">
        <v>725</v>
      </c>
      <c r="B470" s="21" t="s">
        <v>117</v>
      </c>
      <c r="C470" s="6" t="s">
        <v>768</v>
      </c>
      <c r="D470" s="6" t="s">
        <v>113</v>
      </c>
      <c r="E470" s="22" t="s">
        <v>489</v>
      </c>
      <c r="F470" s="22" t="s">
        <v>724</v>
      </c>
      <c r="G470" s="17">
        <f t="shared" si="98"/>
        <v>0</v>
      </c>
      <c r="H470" s="17">
        <f t="shared" si="98"/>
        <v>0</v>
      </c>
      <c r="I470" s="17">
        <f t="shared" si="98"/>
        <v>0</v>
      </c>
    </row>
    <row r="471" spans="1:10" ht="19.149999999999999" hidden="1" customHeight="1" x14ac:dyDescent="0.25">
      <c r="A471" s="327" t="s">
        <v>124</v>
      </c>
      <c r="B471" s="21" t="s">
        <v>117</v>
      </c>
      <c r="C471" s="6" t="s">
        <v>768</v>
      </c>
      <c r="D471" s="6" t="s">
        <v>113</v>
      </c>
      <c r="E471" s="22" t="s">
        <v>489</v>
      </c>
      <c r="F471" s="22" t="s">
        <v>165</v>
      </c>
      <c r="G471" s="17"/>
      <c r="H471" s="17"/>
      <c r="I471" s="17"/>
    </row>
    <row r="472" spans="1:10" s="184" customFormat="1" ht="32.450000000000003" hidden="1" customHeight="1" x14ac:dyDescent="0.25">
      <c r="A472" s="349" t="s">
        <v>828</v>
      </c>
      <c r="B472" s="46" t="s">
        <v>117</v>
      </c>
      <c r="C472" s="22" t="s">
        <v>768</v>
      </c>
      <c r="D472" s="22" t="s">
        <v>113</v>
      </c>
      <c r="E472" s="22" t="s">
        <v>490</v>
      </c>
      <c r="F472" s="22" t="s">
        <v>222</v>
      </c>
      <c r="G472" s="19">
        <f t="shared" ref="G472:I473" si="99">G473</f>
        <v>0</v>
      </c>
      <c r="H472" s="19">
        <f t="shared" si="99"/>
        <v>0</v>
      </c>
      <c r="I472" s="19">
        <f t="shared" si="99"/>
        <v>0</v>
      </c>
    </row>
    <row r="473" spans="1:10" ht="44.45" hidden="1" customHeight="1" x14ac:dyDescent="0.25">
      <c r="A473" s="327" t="s">
        <v>725</v>
      </c>
      <c r="B473" s="21" t="s">
        <v>117</v>
      </c>
      <c r="C473" s="6" t="s">
        <v>768</v>
      </c>
      <c r="D473" s="6" t="s">
        <v>113</v>
      </c>
      <c r="E473" s="22" t="s">
        <v>490</v>
      </c>
      <c r="F473" s="6" t="s">
        <v>724</v>
      </c>
      <c r="G473" s="17">
        <f t="shared" si="99"/>
        <v>0</v>
      </c>
      <c r="H473" s="17">
        <f t="shared" si="99"/>
        <v>0</v>
      </c>
      <c r="I473" s="17">
        <f t="shared" si="99"/>
        <v>0</v>
      </c>
    </row>
    <row r="474" spans="1:10" ht="21" hidden="1" customHeight="1" x14ac:dyDescent="0.25">
      <c r="A474" s="327" t="s">
        <v>124</v>
      </c>
      <c r="B474" s="21" t="s">
        <v>117</v>
      </c>
      <c r="C474" s="6" t="s">
        <v>768</v>
      </c>
      <c r="D474" s="6" t="s">
        <v>113</v>
      </c>
      <c r="E474" s="22" t="s">
        <v>490</v>
      </c>
      <c r="F474" s="6" t="s">
        <v>165</v>
      </c>
      <c r="G474" s="17"/>
      <c r="H474" s="17"/>
      <c r="I474" s="17"/>
    </row>
    <row r="475" spans="1:10" s="51" customFormat="1" ht="91.5" customHeight="1" x14ac:dyDescent="0.2">
      <c r="A475" s="430" t="s">
        <v>585</v>
      </c>
      <c r="B475" s="45" t="s">
        <v>117</v>
      </c>
      <c r="C475" s="27" t="s">
        <v>768</v>
      </c>
      <c r="D475" s="27" t="s">
        <v>113</v>
      </c>
      <c r="E475" s="27" t="s">
        <v>877</v>
      </c>
      <c r="F475" s="27" t="s">
        <v>222</v>
      </c>
      <c r="G475" s="26">
        <f>G476+G479</f>
        <v>722.09590000000003</v>
      </c>
      <c r="H475" s="26">
        <f>H476+H479</f>
        <v>0</v>
      </c>
      <c r="I475" s="26">
        <f>I476+I479</f>
        <v>0</v>
      </c>
    </row>
    <row r="476" spans="1:10" s="184" customFormat="1" ht="111" hidden="1" customHeight="1" x14ac:dyDescent="0.25">
      <c r="A476" s="349" t="s">
        <v>509</v>
      </c>
      <c r="B476" s="46" t="s">
        <v>117</v>
      </c>
      <c r="C476" s="22" t="s">
        <v>768</v>
      </c>
      <c r="D476" s="22" t="s">
        <v>113</v>
      </c>
      <c r="E476" s="167" t="s">
        <v>553</v>
      </c>
      <c r="F476" s="22" t="s">
        <v>222</v>
      </c>
      <c r="G476" s="19">
        <f t="shared" ref="G476:I477" si="100">G477</f>
        <v>0</v>
      </c>
      <c r="H476" s="19">
        <f t="shared" si="100"/>
        <v>0</v>
      </c>
      <c r="I476" s="19">
        <f t="shared" si="100"/>
        <v>0</v>
      </c>
    </row>
    <row r="477" spans="1:10" ht="46.15" hidden="1" customHeight="1" x14ac:dyDescent="0.25">
      <c r="A477" s="327" t="s">
        <v>725</v>
      </c>
      <c r="B477" s="21" t="s">
        <v>117</v>
      </c>
      <c r="C477" s="6" t="s">
        <v>768</v>
      </c>
      <c r="D477" s="6" t="s">
        <v>113</v>
      </c>
      <c r="E477" s="4" t="s">
        <v>553</v>
      </c>
      <c r="F477" s="6" t="s">
        <v>724</v>
      </c>
      <c r="G477" s="17">
        <f t="shared" si="100"/>
        <v>0</v>
      </c>
      <c r="H477" s="17">
        <f t="shared" si="100"/>
        <v>0</v>
      </c>
      <c r="I477" s="17">
        <f t="shared" si="100"/>
        <v>0</v>
      </c>
    </row>
    <row r="478" spans="1:10" ht="21" hidden="1" customHeight="1" x14ac:dyDescent="0.25">
      <c r="A478" s="327" t="s">
        <v>124</v>
      </c>
      <c r="B478" s="21" t="s">
        <v>117</v>
      </c>
      <c r="C478" s="6" t="s">
        <v>768</v>
      </c>
      <c r="D478" s="6" t="s">
        <v>113</v>
      </c>
      <c r="E478" s="4" t="s">
        <v>553</v>
      </c>
      <c r="F478" s="6" t="s">
        <v>165</v>
      </c>
      <c r="G478" s="17">
        <f>'5'!D194</f>
        <v>0</v>
      </c>
      <c r="H478" s="17">
        <f>'5'!E194</f>
        <v>0</v>
      </c>
      <c r="I478" s="17">
        <f>'5'!F194</f>
        <v>0</v>
      </c>
      <c r="J478" s="17" t="e">
        <f>'5'!#REF!</f>
        <v>#REF!</v>
      </c>
    </row>
    <row r="479" spans="1:10" s="184" customFormat="1" ht="123" customHeight="1" x14ac:dyDescent="0.25">
      <c r="A479" s="349" t="s">
        <v>971</v>
      </c>
      <c r="B479" s="46" t="s">
        <v>117</v>
      </c>
      <c r="C479" s="22" t="s">
        <v>768</v>
      </c>
      <c r="D479" s="22" t="s">
        <v>113</v>
      </c>
      <c r="E479" s="167" t="s">
        <v>556</v>
      </c>
      <c r="F479" s="22" t="s">
        <v>222</v>
      </c>
      <c r="G479" s="195">
        <f t="shared" ref="G479:I480" si="101">G480</f>
        <v>722.09590000000003</v>
      </c>
      <c r="H479" s="195">
        <f t="shared" si="101"/>
        <v>0</v>
      </c>
      <c r="I479" s="195">
        <f t="shared" si="101"/>
        <v>0</v>
      </c>
    </row>
    <row r="480" spans="1:10" ht="50.25" customHeight="1" x14ac:dyDescent="0.25">
      <c r="A480" s="327" t="s">
        <v>725</v>
      </c>
      <c r="B480" s="21" t="s">
        <v>117</v>
      </c>
      <c r="C480" s="6" t="s">
        <v>768</v>
      </c>
      <c r="D480" s="6" t="s">
        <v>113</v>
      </c>
      <c r="E480" s="4" t="s">
        <v>556</v>
      </c>
      <c r="F480" s="6" t="s">
        <v>724</v>
      </c>
      <c r="G480" s="196">
        <f t="shared" si="101"/>
        <v>722.09590000000003</v>
      </c>
      <c r="H480" s="196">
        <f t="shared" si="101"/>
        <v>0</v>
      </c>
      <c r="I480" s="196">
        <f t="shared" si="101"/>
        <v>0</v>
      </c>
    </row>
    <row r="481" spans="1:10" ht="20.25" customHeight="1" x14ac:dyDescent="0.25">
      <c r="A481" s="327" t="s">
        <v>124</v>
      </c>
      <c r="B481" s="21" t="s">
        <v>117</v>
      </c>
      <c r="C481" s="6" t="s">
        <v>768</v>
      </c>
      <c r="D481" s="6" t="s">
        <v>113</v>
      </c>
      <c r="E481" s="4" t="s">
        <v>556</v>
      </c>
      <c r="F481" s="6" t="s">
        <v>165</v>
      </c>
      <c r="G481" s="196">
        <f>'5'!D195</f>
        <v>722.09590000000003</v>
      </c>
      <c r="H481" s="196">
        <f>'5'!E195</f>
        <v>0</v>
      </c>
      <c r="I481" s="196">
        <f>'5'!F195</f>
        <v>0</v>
      </c>
    </row>
    <row r="482" spans="1:10" ht="51" customHeight="1" x14ac:dyDescent="0.25">
      <c r="A482" s="349" t="s">
        <v>734</v>
      </c>
      <c r="B482" s="46">
        <v>951</v>
      </c>
      <c r="C482" s="22" t="s">
        <v>768</v>
      </c>
      <c r="D482" s="22" t="s">
        <v>113</v>
      </c>
      <c r="E482" s="22" t="s">
        <v>22</v>
      </c>
      <c r="F482" s="22" t="s">
        <v>222</v>
      </c>
      <c r="G482" s="19">
        <f t="shared" ref="G482:I483" si="102">G483</f>
        <v>39</v>
      </c>
      <c r="H482" s="19">
        <f t="shared" si="102"/>
        <v>39</v>
      </c>
      <c r="I482" s="19">
        <f t="shared" si="102"/>
        <v>39</v>
      </c>
      <c r="J482" s="197"/>
    </row>
    <row r="483" spans="1:10" ht="36" customHeight="1" x14ac:dyDescent="0.25">
      <c r="A483" s="327" t="s">
        <v>879</v>
      </c>
      <c r="B483" s="21">
        <v>951</v>
      </c>
      <c r="C483" s="6" t="s">
        <v>768</v>
      </c>
      <c r="D483" s="6" t="s">
        <v>113</v>
      </c>
      <c r="E483" s="6" t="s">
        <v>972</v>
      </c>
      <c r="F483" s="6" t="s">
        <v>222</v>
      </c>
      <c r="G483" s="17">
        <f t="shared" si="102"/>
        <v>39</v>
      </c>
      <c r="H483" s="17">
        <f t="shared" si="102"/>
        <v>39</v>
      </c>
      <c r="I483" s="17">
        <f t="shared" si="102"/>
        <v>39</v>
      </c>
    </row>
    <row r="484" spans="1:10" x14ac:dyDescent="0.25">
      <c r="A484" s="327" t="s">
        <v>124</v>
      </c>
      <c r="B484" s="21">
        <v>951</v>
      </c>
      <c r="C484" s="6" t="s">
        <v>768</v>
      </c>
      <c r="D484" s="6" t="s">
        <v>113</v>
      </c>
      <c r="E484" s="6" t="s">
        <v>65</v>
      </c>
      <c r="F484" s="6" t="s">
        <v>165</v>
      </c>
      <c r="G484" s="17">
        <f>'5'!D97</f>
        <v>39</v>
      </c>
      <c r="H484" s="17">
        <f>'5'!E97</f>
        <v>39</v>
      </c>
      <c r="I484" s="17">
        <f>'5'!F97</f>
        <v>39</v>
      </c>
    </row>
    <row r="485" spans="1:10" ht="66.75" customHeight="1" x14ac:dyDescent="0.25">
      <c r="A485" s="349" t="s">
        <v>559</v>
      </c>
      <c r="B485" s="46">
        <v>951</v>
      </c>
      <c r="C485" s="22" t="s">
        <v>768</v>
      </c>
      <c r="D485" s="22" t="s">
        <v>113</v>
      </c>
      <c r="E485" s="22" t="s">
        <v>853</v>
      </c>
      <c r="F485" s="22" t="s">
        <v>222</v>
      </c>
      <c r="G485" s="19">
        <f>G486</f>
        <v>5</v>
      </c>
      <c r="H485" s="19">
        <f>H486</f>
        <v>5</v>
      </c>
      <c r="I485" s="19">
        <f>I486</f>
        <v>5</v>
      </c>
    </row>
    <row r="486" spans="1:10" ht="36" customHeight="1" x14ac:dyDescent="0.25">
      <c r="A486" s="327" t="s">
        <v>201</v>
      </c>
      <c r="B486" s="21">
        <v>951</v>
      </c>
      <c r="C486" s="6" t="s">
        <v>768</v>
      </c>
      <c r="D486" s="6" t="s">
        <v>113</v>
      </c>
      <c r="E486" s="6" t="s">
        <v>66</v>
      </c>
      <c r="F486" s="6" t="s">
        <v>165</v>
      </c>
      <c r="G486" s="17">
        <f>'5'!D110</f>
        <v>5</v>
      </c>
      <c r="H486" s="17">
        <f>'5'!E110</f>
        <v>5</v>
      </c>
      <c r="I486" s="17">
        <f>'5'!F110</f>
        <v>5</v>
      </c>
    </row>
    <row r="487" spans="1:10" ht="66.75" customHeight="1" x14ac:dyDescent="0.25">
      <c r="A487" s="349" t="s">
        <v>597</v>
      </c>
      <c r="B487" s="46">
        <v>951</v>
      </c>
      <c r="C487" s="22" t="s">
        <v>768</v>
      </c>
      <c r="D487" s="22" t="s">
        <v>113</v>
      </c>
      <c r="E487" s="46" t="s">
        <v>26</v>
      </c>
      <c r="F487" s="22" t="s">
        <v>222</v>
      </c>
      <c r="G487" s="19">
        <f t="shared" ref="G487:I488" si="103">G488</f>
        <v>198</v>
      </c>
      <c r="H487" s="19">
        <f t="shared" si="103"/>
        <v>60</v>
      </c>
      <c r="I487" s="19">
        <f t="shared" si="103"/>
        <v>60</v>
      </c>
    </row>
    <row r="488" spans="1:10" ht="51.75" customHeight="1" x14ac:dyDescent="0.25">
      <c r="A488" s="327" t="s">
        <v>725</v>
      </c>
      <c r="B488" s="21">
        <v>951</v>
      </c>
      <c r="C488" s="6" t="s">
        <v>768</v>
      </c>
      <c r="D488" s="6" t="s">
        <v>113</v>
      </c>
      <c r="E488" s="21" t="s">
        <v>380</v>
      </c>
      <c r="F488" s="6" t="s">
        <v>724</v>
      </c>
      <c r="G488" s="17">
        <f t="shared" si="103"/>
        <v>198</v>
      </c>
      <c r="H488" s="17">
        <f t="shared" si="103"/>
        <v>60</v>
      </c>
      <c r="I488" s="17">
        <f t="shared" si="103"/>
        <v>60</v>
      </c>
    </row>
    <row r="489" spans="1:10" ht="33" customHeight="1" x14ac:dyDescent="0.25">
      <c r="A489" s="327" t="s">
        <v>201</v>
      </c>
      <c r="B489" s="21">
        <v>951</v>
      </c>
      <c r="C489" s="6" t="s">
        <v>768</v>
      </c>
      <c r="D489" s="6" t="s">
        <v>113</v>
      </c>
      <c r="E489" s="21" t="s">
        <v>380</v>
      </c>
      <c r="F489" s="6" t="s">
        <v>165</v>
      </c>
      <c r="G489" s="15">
        <f>'5'!D118</f>
        <v>198</v>
      </c>
      <c r="H489" s="15">
        <f>'5'!E118</f>
        <v>60</v>
      </c>
      <c r="I489" s="15">
        <f>'5'!F118</f>
        <v>60</v>
      </c>
    </row>
    <row r="490" spans="1:10" ht="90.75" customHeight="1" x14ac:dyDescent="0.25">
      <c r="A490" s="349" t="s">
        <v>789</v>
      </c>
      <c r="B490" s="46">
        <v>951</v>
      </c>
      <c r="C490" s="22" t="s">
        <v>768</v>
      </c>
      <c r="D490" s="22" t="s">
        <v>113</v>
      </c>
      <c r="E490" s="22" t="s">
        <v>284</v>
      </c>
      <c r="F490" s="22" t="s">
        <v>222</v>
      </c>
      <c r="G490" s="19">
        <f t="shared" ref="G490:I491" si="104">G491</f>
        <v>280</v>
      </c>
      <c r="H490" s="19">
        <f t="shared" si="104"/>
        <v>20</v>
      </c>
      <c r="I490" s="19">
        <f t="shared" si="104"/>
        <v>20</v>
      </c>
    </row>
    <row r="491" spans="1:10" ht="47.25" customHeight="1" x14ac:dyDescent="0.25">
      <c r="A491" s="327" t="s">
        <v>725</v>
      </c>
      <c r="B491" s="21">
        <v>951</v>
      </c>
      <c r="C491" s="6" t="s">
        <v>768</v>
      </c>
      <c r="D491" s="6" t="s">
        <v>113</v>
      </c>
      <c r="E491" s="6" t="s">
        <v>444</v>
      </c>
      <c r="F491" s="6" t="s">
        <v>724</v>
      </c>
      <c r="G491" s="17">
        <f t="shared" si="104"/>
        <v>280</v>
      </c>
      <c r="H491" s="17">
        <f t="shared" si="104"/>
        <v>20</v>
      </c>
      <c r="I491" s="17">
        <f t="shared" si="104"/>
        <v>20</v>
      </c>
    </row>
    <row r="492" spans="1:10" ht="23.25" customHeight="1" x14ac:dyDescent="0.25">
      <c r="A492" s="327" t="s">
        <v>124</v>
      </c>
      <c r="B492" s="21">
        <v>951</v>
      </c>
      <c r="C492" s="6" t="s">
        <v>768</v>
      </c>
      <c r="D492" s="6" t="s">
        <v>113</v>
      </c>
      <c r="E492" s="6" t="s">
        <v>444</v>
      </c>
      <c r="F492" s="6" t="s">
        <v>165</v>
      </c>
      <c r="G492" s="17">
        <f>'5'!D212</f>
        <v>280</v>
      </c>
      <c r="H492" s="17">
        <f>'5'!E212</f>
        <v>20</v>
      </c>
      <c r="I492" s="17">
        <f>'5'!F212</f>
        <v>20</v>
      </c>
    </row>
    <row r="493" spans="1:10" s="184" customFormat="1" ht="19.899999999999999" hidden="1" customHeight="1" x14ac:dyDescent="0.25">
      <c r="A493" s="430" t="s">
        <v>881</v>
      </c>
      <c r="B493" s="45">
        <v>951</v>
      </c>
      <c r="C493" s="27" t="s">
        <v>757</v>
      </c>
      <c r="D493" s="27" t="s">
        <v>109</v>
      </c>
      <c r="E493" s="27" t="s">
        <v>676</v>
      </c>
      <c r="F493" s="27" t="s">
        <v>222</v>
      </c>
      <c r="G493" s="26">
        <f>G495</f>
        <v>0</v>
      </c>
      <c r="H493" s="26">
        <f>H495</f>
        <v>0</v>
      </c>
      <c r="I493" s="26">
        <f>I495</f>
        <v>0</v>
      </c>
    </row>
    <row r="494" spans="1:10" s="52" customFormat="1" ht="23.25" hidden="1" customHeight="1" x14ac:dyDescent="0.25">
      <c r="A494" s="338" t="s">
        <v>882</v>
      </c>
      <c r="B494" s="24" t="s">
        <v>117</v>
      </c>
      <c r="C494" s="24" t="s">
        <v>757</v>
      </c>
      <c r="D494" s="24" t="s">
        <v>757</v>
      </c>
      <c r="E494" s="24" t="s">
        <v>676</v>
      </c>
      <c r="F494" s="24" t="s">
        <v>222</v>
      </c>
      <c r="G494" s="25">
        <f t="shared" ref="G494:I496" si="105">G495</f>
        <v>0</v>
      </c>
      <c r="H494" s="25">
        <f t="shared" si="105"/>
        <v>0</v>
      </c>
      <c r="I494" s="25">
        <f t="shared" si="105"/>
        <v>0</v>
      </c>
    </row>
    <row r="495" spans="1:10" ht="36" hidden="1" customHeight="1" x14ac:dyDescent="0.25">
      <c r="A495" s="327" t="s">
        <v>883</v>
      </c>
      <c r="B495" s="46">
        <v>951</v>
      </c>
      <c r="C495" s="22" t="s">
        <v>757</v>
      </c>
      <c r="D495" s="22" t="s">
        <v>757</v>
      </c>
      <c r="E495" s="22" t="s">
        <v>856</v>
      </c>
      <c r="F495" s="6" t="s">
        <v>222</v>
      </c>
      <c r="G495" s="17">
        <f>G496</f>
        <v>0</v>
      </c>
      <c r="H495" s="17">
        <f t="shared" si="105"/>
        <v>0</v>
      </c>
      <c r="I495" s="17">
        <f t="shared" si="105"/>
        <v>0</v>
      </c>
    </row>
    <row r="496" spans="1:10" ht="36" hidden="1" customHeight="1" x14ac:dyDescent="0.25">
      <c r="A496" s="327" t="s">
        <v>686</v>
      </c>
      <c r="B496" s="46">
        <v>951</v>
      </c>
      <c r="C496" s="22" t="s">
        <v>757</v>
      </c>
      <c r="D496" s="22" t="s">
        <v>757</v>
      </c>
      <c r="E496" s="6" t="s">
        <v>884</v>
      </c>
      <c r="F496" s="6" t="s">
        <v>687</v>
      </c>
      <c r="G496" s="17">
        <f>G497</f>
        <v>0</v>
      </c>
      <c r="H496" s="17">
        <f t="shared" si="105"/>
        <v>0</v>
      </c>
      <c r="I496" s="17">
        <f t="shared" si="105"/>
        <v>0</v>
      </c>
    </row>
    <row r="497" spans="1:10" ht="47.25" hidden="1" customHeight="1" x14ac:dyDescent="0.25">
      <c r="A497" s="327" t="s">
        <v>688</v>
      </c>
      <c r="B497" s="46">
        <v>951</v>
      </c>
      <c r="C497" s="22" t="s">
        <v>757</v>
      </c>
      <c r="D497" s="22" t="s">
        <v>757</v>
      </c>
      <c r="E497" s="6" t="s">
        <v>492</v>
      </c>
      <c r="F497" s="6" t="s">
        <v>689</v>
      </c>
      <c r="G497" s="17"/>
      <c r="H497" s="17"/>
      <c r="I497" s="17"/>
    </row>
    <row r="498" spans="1:10" ht="23.25" hidden="1" customHeight="1" x14ac:dyDescent="0.25">
      <c r="A498" s="327"/>
      <c r="B498" s="21"/>
      <c r="C498" s="6"/>
      <c r="D498" s="6"/>
      <c r="E498" s="6"/>
      <c r="F498" s="6"/>
      <c r="G498" s="17"/>
      <c r="H498" s="17"/>
      <c r="I498" s="17"/>
    </row>
    <row r="499" spans="1:10" ht="19.899999999999999" customHeight="1" x14ac:dyDescent="0.25">
      <c r="A499" s="375" t="s">
        <v>885</v>
      </c>
      <c r="B499" s="194">
        <v>951</v>
      </c>
      <c r="C499" s="193" t="s">
        <v>127</v>
      </c>
      <c r="D499" s="193" t="s">
        <v>109</v>
      </c>
      <c r="E499" s="193" t="s">
        <v>676</v>
      </c>
      <c r="F499" s="193" t="s">
        <v>222</v>
      </c>
      <c r="G499" s="187">
        <f>G500+G505+G520+G567</f>
        <v>36844.12861</v>
      </c>
      <c r="H499" s="187">
        <f t="shared" ref="H499:I499" si="106">H500+H505+H520+H567</f>
        <v>45969.675879999995</v>
      </c>
      <c r="I499" s="187">
        <f t="shared" si="106"/>
        <v>46750.245409999996</v>
      </c>
      <c r="J499" s="8">
        <v>36702.901169999997</v>
      </c>
    </row>
    <row r="500" spans="1:10" ht="17.100000000000001" customHeight="1" x14ac:dyDescent="0.25">
      <c r="A500" s="373" t="s">
        <v>104</v>
      </c>
      <c r="B500" s="188">
        <v>951</v>
      </c>
      <c r="C500" s="189" t="s">
        <v>127</v>
      </c>
      <c r="D500" s="189" t="s">
        <v>108</v>
      </c>
      <c r="E500" s="189" t="s">
        <v>676</v>
      </c>
      <c r="F500" s="189" t="s">
        <v>222</v>
      </c>
      <c r="G500" s="190">
        <f>G501</f>
        <v>2332</v>
      </c>
      <c r="H500" s="190">
        <f t="shared" ref="G500:I503" si="107">H501</f>
        <v>1200</v>
      </c>
      <c r="I500" s="190">
        <f t="shared" si="107"/>
        <v>1200</v>
      </c>
    </row>
    <row r="501" spans="1:10" ht="31.5" customHeight="1" x14ac:dyDescent="0.25">
      <c r="A501" s="327" t="s">
        <v>886</v>
      </c>
      <c r="B501" s="21">
        <v>951</v>
      </c>
      <c r="C501" s="6" t="s">
        <v>127</v>
      </c>
      <c r="D501" s="6" t="s">
        <v>108</v>
      </c>
      <c r="E501" s="6" t="s">
        <v>67</v>
      </c>
      <c r="F501" s="6" t="s">
        <v>222</v>
      </c>
      <c r="G501" s="17">
        <f t="shared" si="107"/>
        <v>2332</v>
      </c>
      <c r="H501" s="17">
        <f t="shared" si="107"/>
        <v>1200</v>
      </c>
      <c r="I501" s="17">
        <f t="shared" si="107"/>
        <v>1200</v>
      </c>
    </row>
    <row r="502" spans="1:10" ht="43.5" customHeight="1" x14ac:dyDescent="0.25">
      <c r="A502" s="327" t="s">
        <v>887</v>
      </c>
      <c r="B502" s="21">
        <v>951</v>
      </c>
      <c r="C502" s="6" t="s">
        <v>127</v>
      </c>
      <c r="D502" s="6" t="s">
        <v>108</v>
      </c>
      <c r="E502" s="6" t="s">
        <v>67</v>
      </c>
      <c r="F502" s="6" t="s">
        <v>222</v>
      </c>
      <c r="G502" s="17">
        <f t="shared" si="107"/>
        <v>2332</v>
      </c>
      <c r="H502" s="17">
        <f t="shared" si="107"/>
        <v>1200</v>
      </c>
      <c r="I502" s="17">
        <f t="shared" si="107"/>
        <v>1200</v>
      </c>
    </row>
    <row r="503" spans="1:10" ht="30" x14ac:dyDescent="0.25">
      <c r="A503" s="327" t="s">
        <v>842</v>
      </c>
      <c r="B503" s="21">
        <v>951</v>
      </c>
      <c r="C503" s="6" t="s">
        <v>127</v>
      </c>
      <c r="D503" s="6" t="s">
        <v>108</v>
      </c>
      <c r="E503" s="6" t="s">
        <v>67</v>
      </c>
      <c r="F503" s="6" t="s">
        <v>843</v>
      </c>
      <c r="G503" s="17">
        <f t="shared" si="107"/>
        <v>2332</v>
      </c>
      <c r="H503" s="17">
        <f t="shared" si="107"/>
        <v>1200</v>
      </c>
      <c r="I503" s="17">
        <f t="shared" si="107"/>
        <v>1200</v>
      </c>
    </row>
    <row r="504" spans="1:10" ht="30" customHeight="1" x14ac:dyDescent="0.25">
      <c r="A504" s="327" t="s">
        <v>120</v>
      </c>
      <c r="B504" s="21">
        <v>951</v>
      </c>
      <c r="C504" s="6" t="s">
        <v>127</v>
      </c>
      <c r="D504" s="6" t="s">
        <v>108</v>
      </c>
      <c r="E504" s="6" t="s">
        <v>67</v>
      </c>
      <c r="F504" s="6" t="s">
        <v>121</v>
      </c>
      <c r="G504" s="15">
        <f>'5'!D280</f>
        <v>2332</v>
      </c>
      <c r="H504" s="17">
        <v>1200</v>
      </c>
      <c r="I504" s="17">
        <v>1200</v>
      </c>
    </row>
    <row r="505" spans="1:10" ht="21" customHeight="1" x14ac:dyDescent="0.25">
      <c r="A505" s="373" t="s">
        <v>332</v>
      </c>
      <c r="B505" s="188">
        <v>951</v>
      </c>
      <c r="C505" s="189" t="s">
        <v>127</v>
      </c>
      <c r="D505" s="189" t="s">
        <v>111</v>
      </c>
      <c r="E505" s="189" t="s">
        <v>676</v>
      </c>
      <c r="F505" s="189" t="s">
        <v>222</v>
      </c>
      <c r="G505" s="190">
        <f>G506+G512</f>
        <v>1190</v>
      </c>
      <c r="H505" s="190">
        <f>H506+H512</f>
        <v>200</v>
      </c>
      <c r="I505" s="190">
        <f>I506+I512</f>
        <v>200</v>
      </c>
    </row>
    <row r="506" spans="1:10" ht="64.5" customHeight="1" x14ac:dyDescent="0.25">
      <c r="A506" s="349" t="s">
        <v>973</v>
      </c>
      <c r="B506" s="21">
        <v>951</v>
      </c>
      <c r="C506" s="22" t="s">
        <v>127</v>
      </c>
      <c r="D506" s="22" t="s">
        <v>111</v>
      </c>
      <c r="E506" s="22" t="s">
        <v>68</v>
      </c>
      <c r="F506" s="22" t="s">
        <v>222</v>
      </c>
      <c r="G506" s="19">
        <f t="shared" ref="G506:I507" si="108">G507</f>
        <v>200</v>
      </c>
      <c r="H506" s="19">
        <f t="shared" si="108"/>
        <v>200</v>
      </c>
      <c r="I506" s="19">
        <f t="shared" si="108"/>
        <v>200</v>
      </c>
    </row>
    <row r="507" spans="1:10" ht="30.75" customHeight="1" x14ac:dyDescent="0.25">
      <c r="A507" s="327" t="s">
        <v>842</v>
      </c>
      <c r="B507" s="21" t="s">
        <v>117</v>
      </c>
      <c r="C507" s="6" t="s">
        <v>127</v>
      </c>
      <c r="D507" s="6" t="s">
        <v>111</v>
      </c>
      <c r="E507" s="6" t="s">
        <v>69</v>
      </c>
      <c r="F507" s="6" t="s">
        <v>843</v>
      </c>
      <c r="G507" s="17">
        <f t="shared" si="108"/>
        <v>200</v>
      </c>
      <c r="H507" s="17">
        <f t="shared" si="108"/>
        <v>200</v>
      </c>
      <c r="I507" s="17">
        <f t="shared" si="108"/>
        <v>200</v>
      </c>
    </row>
    <row r="508" spans="1:10" ht="36" customHeight="1" x14ac:dyDescent="0.25">
      <c r="A508" s="327" t="s">
        <v>122</v>
      </c>
      <c r="B508" s="21">
        <v>951</v>
      </c>
      <c r="C508" s="6" t="s">
        <v>127</v>
      </c>
      <c r="D508" s="6" t="s">
        <v>111</v>
      </c>
      <c r="E508" s="6" t="s">
        <v>69</v>
      </c>
      <c r="F508" s="6" t="s">
        <v>888</v>
      </c>
      <c r="G508" s="17">
        <f>'5'!D144</f>
        <v>200</v>
      </c>
      <c r="H508" s="17">
        <f>'5'!E144</f>
        <v>200</v>
      </c>
      <c r="I508" s="17">
        <f>'5'!F144</f>
        <v>200</v>
      </c>
    </row>
    <row r="509" spans="1:10" ht="17.25" hidden="1" customHeight="1" x14ac:dyDescent="0.25">
      <c r="A509" s="338" t="s">
        <v>299</v>
      </c>
      <c r="B509" s="23">
        <v>952</v>
      </c>
      <c r="C509" s="6" t="s">
        <v>127</v>
      </c>
      <c r="D509" s="6" t="s">
        <v>111</v>
      </c>
      <c r="E509" s="24" t="s">
        <v>676</v>
      </c>
      <c r="F509" s="24" t="s">
        <v>222</v>
      </c>
      <c r="G509" s="25">
        <f t="shared" ref="G509:I510" si="109">G510</f>
        <v>0</v>
      </c>
      <c r="H509" s="25">
        <f t="shared" si="109"/>
        <v>0</v>
      </c>
      <c r="I509" s="25">
        <f t="shared" si="109"/>
        <v>0</v>
      </c>
    </row>
    <row r="510" spans="1:10" ht="29.25" hidden="1" customHeight="1" x14ac:dyDescent="0.25">
      <c r="A510" s="327" t="s">
        <v>842</v>
      </c>
      <c r="B510" s="21">
        <v>953</v>
      </c>
      <c r="C510" s="6" t="s">
        <v>127</v>
      </c>
      <c r="D510" s="6" t="s">
        <v>111</v>
      </c>
      <c r="E510" s="6" t="s">
        <v>300</v>
      </c>
      <c r="F510" s="6" t="s">
        <v>843</v>
      </c>
      <c r="G510" s="17">
        <f t="shared" si="109"/>
        <v>0</v>
      </c>
      <c r="H510" s="17">
        <f t="shared" si="109"/>
        <v>0</v>
      </c>
      <c r="I510" s="17">
        <f t="shared" si="109"/>
        <v>0</v>
      </c>
    </row>
    <row r="511" spans="1:10" ht="29.25" hidden="1" customHeight="1" x14ac:dyDescent="0.25">
      <c r="A511" s="327" t="s">
        <v>122</v>
      </c>
      <c r="B511" s="21">
        <v>954</v>
      </c>
      <c r="C511" s="6" t="s">
        <v>127</v>
      </c>
      <c r="D511" s="6" t="s">
        <v>111</v>
      </c>
      <c r="E511" s="6" t="s">
        <v>300</v>
      </c>
      <c r="F511" s="6" t="s">
        <v>888</v>
      </c>
      <c r="G511" s="17"/>
      <c r="H511" s="17"/>
      <c r="I511" s="17"/>
    </row>
    <row r="512" spans="1:10" ht="34.15" customHeight="1" x14ac:dyDescent="0.25">
      <c r="A512" s="327" t="s">
        <v>679</v>
      </c>
      <c r="B512" s="21" t="s">
        <v>117</v>
      </c>
      <c r="C512" s="6" t="s">
        <v>127</v>
      </c>
      <c r="D512" s="6" t="s">
        <v>111</v>
      </c>
      <c r="E512" s="6" t="s">
        <v>676</v>
      </c>
      <c r="F512" s="6" t="s">
        <v>222</v>
      </c>
      <c r="G512" s="17">
        <f>G513</f>
        <v>990</v>
      </c>
      <c r="H512" s="17">
        <f t="shared" ref="H512:I515" si="110">H513</f>
        <v>0</v>
      </c>
      <c r="I512" s="17">
        <f t="shared" si="110"/>
        <v>0</v>
      </c>
    </row>
    <row r="513" spans="1:10" ht="49.5" customHeight="1" x14ac:dyDescent="0.25">
      <c r="A513" s="327" t="s">
        <v>110</v>
      </c>
      <c r="B513" s="21" t="s">
        <v>117</v>
      </c>
      <c r="C513" s="6" t="s">
        <v>127</v>
      </c>
      <c r="D513" s="6" t="s">
        <v>111</v>
      </c>
      <c r="E513" s="6" t="s">
        <v>676</v>
      </c>
      <c r="F513" s="6" t="s">
        <v>222</v>
      </c>
      <c r="G513" s="17">
        <f>G514+G517</f>
        <v>990</v>
      </c>
      <c r="H513" s="17">
        <f>H514+H517</f>
        <v>0</v>
      </c>
      <c r="I513" s="17">
        <f>I514+I517</f>
        <v>0</v>
      </c>
    </row>
    <row r="514" spans="1:10" ht="210" hidden="1" customHeight="1" x14ac:dyDescent="0.25">
      <c r="A514" s="349" t="s">
        <v>974</v>
      </c>
      <c r="B514" s="46" t="s">
        <v>117</v>
      </c>
      <c r="C514" s="22" t="s">
        <v>127</v>
      </c>
      <c r="D514" s="22" t="s">
        <v>111</v>
      </c>
      <c r="E514" s="22" t="s">
        <v>470</v>
      </c>
      <c r="F514" s="22" t="s">
        <v>222</v>
      </c>
      <c r="G514" s="19">
        <f>G515</f>
        <v>0</v>
      </c>
      <c r="H514" s="19">
        <f t="shared" si="110"/>
        <v>0</v>
      </c>
      <c r="I514" s="19">
        <f t="shared" si="110"/>
        <v>0</v>
      </c>
    </row>
    <row r="515" spans="1:10" ht="19.149999999999999" hidden="1" customHeight="1" x14ac:dyDescent="0.25">
      <c r="A515" s="327" t="s">
        <v>690</v>
      </c>
      <c r="B515" s="21" t="s">
        <v>117</v>
      </c>
      <c r="C515" s="6" t="s">
        <v>127</v>
      </c>
      <c r="D515" s="6" t="s">
        <v>111</v>
      </c>
      <c r="E515" s="6" t="s">
        <v>470</v>
      </c>
      <c r="F515" s="6" t="s">
        <v>691</v>
      </c>
      <c r="G515" s="17">
        <f>G516</f>
        <v>0</v>
      </c>
      <c r="H515" s="17">
        <f t="shared" si="110"/>
        <v>0</v>
      </c>
      <c r="I515" s="17">
        <f t="shared" si="110"/>
        <v>0</v>
      </c>
    </row>
    <row r="516" spans="1:10" ht="29.25" hidden="1" customHeight="1" x14ac:dyDescent="0.25">
      <c r="A516" s="327" t="s">
        <v>891</v>
      </c>
      <c r="B516" s="21" t="s">
        <v>117</v>
      </c>
      <c r="C516" s="6" t="s">
        <v>127</v>
      </c>
      <c r="D516" s="6" t="s">
        <v>111</v>
      </c>
      <c r="E516" s="6" t="s">
        <v>470</v>
      </c>
      <c r="F516" s="6" t="s">
        <v>770</v>
      </c>
      <c r="G516" s="17"/>
      <c r="H516" s="17"/>
      <c r="I516" s="17"/>
    </row>
    <row r="517" spans="1:10" ht="67.5" customHeight="1" x14ac:dyDescent="0.25">
      <c r="A517" s="335" t="s">
        <v>602</v>
      </c>
      <c r="B517" s="100" t="s">
        <v>117</v>
      </c>
      <c r="C517" s="167" t="s">
        <v>127</v>
      </c>
      <c r="D517" s="167" t="s">
        <v>111</v>
      </c>
      <c r="E517" s="167" t="s">
        <v>601</v>
      </c>
      <c r="F517" s="167" t="s">
        <v>222</v>
      </c>
      <c r="G517" s="198">
        <f t="shared" ref="G517:I518" si="111">G518</f>
        <v>990</v>
      </c>
      <c r="H517" s="198">
        <f t="shared" si="111"/>
        <v>0</v>
      </c>
      <c r="I517" s="198">
        <f t="shared" si="111"/>
        <v>0</v>
      </c>
    </row>
    <row r="518" spans="1:10" ht="34.5" customHeight="1" x14ac:dyDescent="0.25">
      <c r="A518" s="326" t="s">
        <v>842</v>
      </c>
      <c r="B518" s="3" t="s">
        <v>117</v>
      </c>
      <c r="C518" s="4" t="s">
        <v>127</v>
      </c>
      <c r="D518" s="4" t="s">
        <v>111</v>
      </c>
      <c r="E518" s="4" t="s">
        <v>601</v>
      </c>
      <c r="F518" s="4" t="s">
        <v>843</v>
      </c>
      <c r="G518" s="61">
        <f t="shared" si="111"/>
        <v>990</v>
      </c>
      <c r="H518" s="61">
        <f t="shared" si="111"/>
        <v>0</v>
      </c>
      <c r="I518" s="61">
        <f t="shared" si="111"/>
        <v>0</v>
      </c>
    </row>
    <row r="519" spans="1:10" ht="34.5" customHeight="1" x14ac:dyDescent="0.25">
      <c r="A519" s="326" t="s">
        <v>122</v>
      </c>
      <c r="B519" s="3" t="s">
        <v>117</v>
      </c>
      <c r="C519" s="4" t="s">
        <v>127</v>
      </c>
      <c r="D519" s="4" t="s">
        <v>111</v>
      </c>
      <c r="E519" s="4" t="s">
        <v>601</v>
      </c>
      <c r="F519" s="4" t="s">
        <v>888</v>
      </c>
      <c r="G519" s="61">
        <f>'5'!D294</f>
        <v>990</v>
      </c>
      <c r="H519" s="61">
        <f>'5'!E294</f>
        <v>0</v>
      </c>
      <c r="I519" s="61">
        <f>'5'!F294</f>
        <v>0</v>
      </c>
    </row>
    <row r="520" spans="1:10" ht="19.5" customHeight="1" x14ac:dyDescent="0.25">
      <c r="A520" s="373" t="s">
        <v>216</v>
      </c>
      <c r="B520" s="188">
        <v>951</v>
      </c>
      <c r="C520" s="189" t="s">
        <v>127</v>
      </c>
      <c r="D520" s="189" t="s">
        <v>113</v>
      </c>
      <c r="E520" s="189" t="s">
        <v>676</v>
      </c>
      <c r="F520" s="189" t="s">
        <v>222</v>
      </c>
      <c r="G520" s="190">
        <f>G521+G546</f>
        <v>30739.245610000002</v>
      </c>
      <c r="H520" s="190">
        <f>H521+H546</f>
        <v>41962.539879999997</v>
      </c>
      <c r="I520" s="190">
        <f>I521+I546+I552</f>
        <v>42645.128409999998</v>
      </c>
    </row>
    <row r="521" spans="1:10" ht="143.25" customHeight="1" x14ac:dyDescent="0.25">
      <c r="A521" s="338" t="s">
        <v>440</v>
      </c>
      <c r="B521" s="23">
        <v>951</v>
      </c>
      <c r="C521" s="24" t="s">
        <v>127</v>
      </c>
      <c r="D521" s="24" t="s">
        <v>113</v>
      </c>
      <c r="E521" s="24" t="s">
        <v>416</v>
      </c>
      <c r="F521" s="24" t="s">
        <v>222</v>
      </c>
      <c r="G521" s="103">
        <f>G522+G535+G541+G527</f>
        <v>28827.974710000002</v>
      </c>
      <c r="H521" s="25">
        <f>H522+H535+H541+H527</f>
        <v>38371.855009999999</v>
      </c>
      <c r="I521" s="25">
        <f>I522+I535+I541+I527</f>
        <v>0</v>
      </c>
    </row>
    <row r="522" spans="1:10" ht="96" customHeight="1" x14ac:dyDescent="0.25">
      <c r="A522" s="349" t="s">
        <v>975</v>
      </c>
      <c r="B522" s="46">
        <v>951</v>
      </c>
      <c r="C522" s="22" t="s">
        <v>127</v>
      </c>
      <c r="D522" s="22" t="s">
        <v>113</v>
      </c>
      <c r="E522" s="4" t="s">
        <v>1059</v>
      </c>
      <c r="F522" s="167" t="s">
        <v>222</v>
      </c>
      <c r="G522" s="99">
        <f>G523+G525</f>
        <v>13428.384</v>
      </c>
      <c r="H522" s="99">
        <f>H523+H525</f>
        <v>9033.5999999999985</v>
      </c>
      <c r="I522" s="99">
        <f>I523+I525</f>
        <v>0</v>
      </c>
    </row>
    <row r="523" spans="1:10" ht="30.75" hidden="1" customHeight="1" x14ac:dyDescent="0.25">
      <c r="A523" s="327" t="s">
        <v>842</v>
      </c>
      <c r="B523" s="21" t="s">
        <v>117</v>
      </c>
      <c r="C523" s="6" t="s">
        <v>127</v>
      </c>
      <c r="D523" s="6" t="s">
        <v>113</v>
      </c>
      <c r="E523" s="4" t="s">
        <v>1059</v>
      </c>
      <c r="F523" s="4" t="s">
        <v>843</v>
      </c>
      <c r="G523" s="15">
        <f>G524</f>
        <v>0</v>
      </c>
      <c r="H523" s="15">
        <f>H524</f>
        <v>0</v>
      </c>
      <c r="I523" s="15">
        <f>I524</f>
        <v>0</v>
      </c>
    </row>
    <row r="524" spans="1:10" ht="37.5" hidden="1" customHeight="1" x14ac:dyDescent="0.25">
      <c r="A524" s="327" t="s">
        <v>122</v>
      </c>
      <c r="B524" s="21" t="s">
        <v>117</v>
      </c>
      <c r="C524" s="6" t="s">
        <v>127</v>
      </c>
      <c r="D524" s="6" t="s">
        <v>113</v>
      </c>
      <c r="E524" s="4" t="s">
        <v>1059</v>
      </c>
      <c r="F524" s="4" t="s">
        <v>888</v>
      </c>
      <c r="G524" s="15">
        <f>'5'!D236</f>
        <v>0</v>
      </c>
      <c r="H524" s="15">
        <f>'5'!E236</f>
        <v>0</v>
      </c>
      <c r="I524" s="15">
        <f>'5'!F236</f>
        <v>0</v>
      </c>
    </row>
    <row r="525" spans="1:10" ht="51" customHeight="1" x14ac:dyDescent="0.25">
      <c r="A525" s="327" t="s">
        <v>739</v>
      </c>
      <c r="B525" s="21">
        <v>951</v>
      </c>
      <c r="C525" s="6" t="s">
        <v>127</v>
      </c>
      <c r="D525" s="6" t="s">
        <v>113</v>
      </c>
      <c r="E525" s="4" t="s">
        <v>1059</v>
      </c>
      <c r="F525" s="4" t="s">
        <v>740</v>
      </c>
      <c r="G525" s="15">
        <f>G526</f>
        <v>13428.384</v>
      </c>
      <c r="H525" s="15">
        <f>H526</f>
        <v>9033.5999999999985</v>
      </c>
      <c r="I525" s="15">
        <f>I526</f>
        <v>0</v>
      </c>
      <c r="J525" s="8">
        <f>7335.85586-250</f>
        <v>7085.8558599999997</v>
      </c>
    </row>
    <row r="526" spans="1:10" ht="21.75" customHeight="1" x14ac:dyDescent="0.25">
      <c r="A526" s="327" t="s">
        <v>741</v>
      </c>
      <c r="B526" s="21">
        <v>951</v>
      </c>
      <c r="C526" s="6" t="s">
        <v>127</v>
      </c>
      <c r="D526" s="6" t="s">
        <v>113</v>
      </c>
      <c r="E526" s="4" t="s">
        <v>1059</v>
      </c>
      <c r="F526" s="4" t="s">
        <v>742</v>
      </c>
      <c r="G526" s="15">
        <f>'3'!F809</f>
        <v>13428.384</v>
      </c>
      <c r="H526" s="15">
        <f>'3'!G809</f>
        <v>9033.5999999999985</v>
      </c>
      <c r="I526" s="15">
        <f>'3'!H809</f>
        <v>0</v>
      </c>
    </row>
    <row r="527" spans="1:10" ht="99" customHeight="1" x14ac:dyDescent="0.25">
      <c r="A527" s="349" t="s">
        <v>976</v>
      </c>
      <c r="B527" s="46">
        <v>951</v>
      </c>
      <c r="C527" s="22" t="s">
        <v>127</v>
      </c>
      <c r="D527" s="22" t="s">
        <v>113</v>
      </c>
      <c r="E527" s="22" t="s">
        <v>483</v>
      </c>
      <c r="F527" s="22" t="s">
        <v>222</v>
      </c>
      <c r="G527" s="99">
        <f>G528+G530</f>
        <v>0</v>
      </c>
      <c r="H527" s="19">
        <f>H528+H530</f>
        <v>13550.4</v>
      </c>
      <c r="I527" s="19">
        <f>I528+I530</f>
        <v>0</v>
      </c>
    </row>
    <row r="528" spans="1:10" ht="56.25" customHeight="1" x14ac:dyDescent="0.25">
      <c r="A528" s="327" t="s">
        <v>739</v>
      </c>
      <c r="B528" s="21">
        <v>951</v>
      </c>
      <c r="C528" s="6" t="s">
        <v>127</v>
      </c>
      <c r="D528" s="6" t="s">
        <v>113</v>
      </c>
      <c r="E528" s="6" t="s">
        <v>483</v>
      </c>
      <c r="F528" s="6" t="s">
        <v>740</v>
      </c>
      <c r="G528" s="15">
        <f>G529</f>
        <v>0</v>
      </c>
      <c r="H528" s="17">
        <f>H529</f>
        <v>13550.4</v>
      </c>
      <c r="I528" s="17">
        <f>I529</f>
        <v>0</v>
      </c>
    </row>
    <row r="529" spans="1:10" ht="21.75" customHeight="1" x14ac:dyDescent="0.25">
      <c r="A529" s="327" t="s">
        <v>741</v>
      </c>
      <c r="B529" s="21">
        <v>951</v>
      </c>
      <c r="C529" s="6" t="s">
        <v>127</v>
      </c>
      <c r="D529" s="6" t="s">
        <v>113</v>
      </c>
      <c r="E529" s="6" t="s">
        <v>483</v>
      </c>
      <c r="F529" s="6" t="s">
        <v>742</v>
      </c>
      <c r="G529" s="15">
        <f>'3'!F812</f>
        <v>0</v>
      </c>
      <c r="H529" s="15">
        <f>'3'!G812</f>
        <v>13550.4</v>
      </c>
      <c r="I529" s="15">
        <f>'3'!H812</f>
        <v>0</v>
      </c>
    </row>
    <row r="530" spans="1:10" ht="16.5" hidden="1" customHeight="1" x14ac:dyDescent="0.25">
      <c r="A530" s="327"/>
      <c r="B530" s="21"/>
      <c r="C530" s="6"/>
      <c r="D530" s="6"/>
      <c r="E530" s="6"/>
      <c r="F530" s="6"/>
      <c r="G530" s="15"/>
      <c r="H530" s="17"/>
      <c r="I530" s="17"/>
    </row>
    <row r="531" spans="1:10" ht="16.5" hidden="1" customHeight="1" x14ac:dyDescent="0.25">
      <c r="A531" s="327"/>
      <c r="B531" s="21"/>
      <c r="C531" s="6"/>
      <c r="D531" s="6"/>
      <c r="E531" s="6"/>
      <c r="F531" s="6"/>
      <c r="G531" s="15"/>
      <c r="H531" s="17"/>
      <c r="I531" s="17"/>
    </row>
    <row r="532" spans="1:10" ht="16.5" hidden="1" customHeight="1" x14ac:dyDescent="0.25">
      <c r="A532" s="327"/>
      <c r="B532" s="21"/>
      <c r="C532" s="6"/>
      <c r="D532" s="6"/>
      <c r="E532" s="6"/>
      <c r="F532" s="6"/>
      <c r="G532" s="15"/>
      <c r="H532" s="17"/>
      <c r="I532" s="17"/>
    </row>
    <row r="533" spans="1:10" ht="16.5" hidden="1" customHeight="1" x14ac:dyDescent="0.25">
      <c r="A533" s="327"/>
      <c r="B533" s="21"/>
      <c r="C533" s="6"/>
      <c r="D533" s="6"/>
      <c r="E533" s="6"/>
      <c r="F533" s="6"/>
      <c r="G533" s="15"/>
      <c r="H533" s="17"/>
      <c r="I533" s="17"/>
    </row>
    <row r="534" spans="1:10" ht="16.5" hidden="1" customHeight="1" x14ac:dyDescent="0.25">
      <c r="A534" s="327"/>
      <c r="B534" s="21"/>
      <c r="C534" s="6"/>
      <c r="D534" s="6"/>
      <c r="E534" s="6"/>
      <c r="F534" s="6"/>
      <c r="G534" s="15"/>
      <c r="H534" s="17"/>
      <c r="I534" s="17"/>
    </row>
    <row r="535" spans="1:10" ht="110.25" customHeight="1" x14ac:dyDescent="0.25">
      <c r="A535" s="349" t="s">
        <v>375</v>
      </c>
      <c r="B535" s="21">
        <v>951</v>
      </c>
      <c r="C535" s="6" t="s">
        <v>127</v>
      </c>
      <c r="D535" s="6" t="s">
        <v>113</v>
      </c>
      <c r="E535" s="6" t="s">
        <v>420</v>
      </c>
      <c r="F535" s="22" t="s">
        <v>222</v>
      </c>
      <c r="G535" s="99">
        <f>G536+G538</f>
        <v>15399.59071</v>
      </c>
      <c r="H535" s="19">
        <f>H536+H538</f>
        <v>15787.855009999999</v>
      </c>
      <c r="I535" s="19">
        <f>I536+I538</f>
        <v>0</v>
      </c>
      <c r="J535" s="8">
        <v>15187.989310000001</v>
      </c>
    </row>
    <row r="536" spans="1:10" ht="36" customHeight="1" x14ac:dyDescent="0.25">
      <c r="A536" s="327" t="s">
        <v>686</v>
      </c>
      <c r="B536" s="21" t="s">
        <v>117</v>
      </c>
      <c r="C536" s="6" t="s">
        <v>127</v>
      </c>
      <c r="D536" s="6" t="s">
        <v>113</v>
      </c>
      <c r="E536" s="6" t="s">
        <v>420</v>
      </c>
      <c r="F536" s="6" t="s">
        <v>687</v>
      </c>
      <c r="G536" s="17">
        <f>G537</f>
        <v>150</v>
      </c>
      <c r="H536" s="17">
        <f>H537</f>
        <v>150</v>
      </c>
      <c r="I536" s="17">
        <f>I537</f>
        <v>0</v>
      </c>
    </row>
    <row r="537" spans="1:10" ht="49.5" customHeight="1" x14ac:dyDescent="0.25">
      <c r="A537" s="327" t="s">
        <v>688</v>
      </c>
      <c r="B537" s="21" t="s">
        <v>117</v>
      </c>
      <c r="C537" s="6" t="s">
        <v>127</v>
      </c>
      <c r="D537" s="6" t="s">
        <v>113</v>
      </c>
      <c r="E537" s="6" t="s">
        <v>420</v>
      </c>
      <c r="F537" s="6" t="s">
        <v>689</v>
      </c>
      <c r="G537" s="17">
        <f>'3'!F820</f>
        <v>150</v>
      </c>
      <c r="H537" s="17">
        <f>'3'!G820</f>
        <v>150</v>
      </c>
      <c r="I537" s="17">
        <f>'3'!H820</f>
        <v>0</v>
      </c>
    </row>
    <row r="538" spans="1:10" ht="33" customHeight="1" x14ac:dyDescent="0.25">
      <c r="A538" s="327" t="s">
        <v>842</v>
      </c>
      <c r="B538" s="21">
        <v>951</v>
      </c>
      <c r="C538" s="6" t="s">
        <v>127</v>
      </c>
      <c r="D538" s="6" t="s">
        <v>113</v>
      </c>
      <c r="E538" s="6" t="s">
        <v>420</v>
      </c>
      <c r="F538" s="6" t="s">
        <v>843</v>
      </c>
      <c r="G538" s="17">
        <f>G539+G540</f>
        <v>15249.59071</v>
      </c>
      <c r="H538" s="17">
        <f>H539+H540</f>
        <v>15637.855009999999</v>
      </c>
      <c r="I538" s="17">
        <f>I539+I540</f>
        <v>0</v>
      </c>
    </row>
    <row r="539" spans="1:10" ht="33" customHeight="1" x14ac:dyDescent="0.25">
      <c r="A539" s="327" t="s">
        <v>120</v>
      </c>
      <c r="B539" s="21" t="s">
        <v>117</v>
      </c>
      <c r="C539" s="6" t="s">
        <v>127</v>
      </c>
      <c r="D539" s="6" t="s">
        <v>113</v>
      </c>
      <c r="E539" s="6" t="s">
        <v>420</v>
      </c>
      <c r="F539" s="6" t="s">
        <v>121</v>
      </c>
      <c r="G539" s="17">
        <f>'3'!F822</f>
        <v>13034.59071</v>
      </c>
      <c r="H539" s="17">
        <f>'3'!G822</f>
        <v>13622.855009999999</v>
      </c>
      <c r="I539" s="17">
        <f>'3'!H822</f>
        <v>0</v>
      </c>
      <c r="J539" s="49">
        <f>J535-G537-G540</f>
        <v>12822.989310000001</v>
      </c>
    </row>
    <row r="540" spans="1:10" ht="36.75" customHeight="1" x14ac:dyDescent="0.25">
      <c r="A540" s="327" t="s">
        <v>122</v>
      </c>
      <c r="B540" s="21">
        <v>951</v>
      </c>
      <c r="C540" s="6" t="s">
        <v>127</v>
      </c>
      <c r="D540" s="6" t="s">
        <v>113</v>
      </c>
      <c r="E540" s="6" t="s">
        <v>420</v>
      </c>
      <c r="F540" s="6" t="s">
        <v>888</v>
      </c>
      <c r="G540" s="15">
        <f>'3'!F823</f>
        <v>2215</v>
      </c>
      <c r="H540" s="17">
        <f>'3'!G823</f>
        <v>2015</v>
      </c>
      <c r="I540" s="17">
        <f>'3'!H823</f>
        <v>0</v>
      </c>
    </row>
    <row r="541" spans="1:10" ht="85.9" hidden="1" customHeight="1" x14ac:dyDescent="0.25">
      <c r="A541" s="349" t="s">
        <v>376</v>
      </c>
      <c r="B541" s="21">
        <v>951</v>
      </c>
      <c r="C541" s="6" t="s">
        <v>127</v>
      </c>
      <c r="D541" s="6" t="s">
        <v>113</v>
      </c>
      <c r="E541" s="6" t="s">
        <v>421</v>
      </c>
      <c r="F541" s="22" t="s">
        <v>222</v>
      </c>
      <c r="G541" s="19">
        <f>G542+G544</f>
        <v>0</v>
      </c>
      <c r="H541" s="19">
        <f>H542+H544</f>
        <v>0</v>
      </c>
      <c r="I541" s="19">
        <f>I542+I544</f>
        <v>0</v>
      </c>
    </row>
    <row r="542" spans="1:10" ht="31.15" hidden="1" customHeight="1" x14ac:dyDescent="0.25">
      <c r="A542" s="327" t="s">
        <v>686</v>
      </c>
      <c r="B542" s="21" t="s">
        <v>117</v>
      </c>
      <c r="C542" s="6" t="s">
        <v>127</v>
      </c>
      <c r="D542" s="6" t="s">
        <v>113</v>
      </c>
      <c r="E542" s="6" t="s">
        <v>421</v>
      </c>
      <c r="F542" s="6" t="s">
        <v>687</v>
      </c>
      <c r="G542" s="17">
        <f>G543</f>
        <v>0</v>
      </c>
      <c r="H542" s="17">
        <f>H543</f>
        <v>0</v>
      </c>
      <c r="I542" s="17">
        <f>I543</f>
        <v>0</v>
      </c>
    </row>
    <row r="543" spans="1:10" ht="43.15" hidden="1" customHeight="1" x14ac:dyDescent="0.25">
      <c r="A543" s="327" t="s">
        <v>688</v>
      </c>
      <c r="B543" s="21" t="s">
        <v>117</v>
      </c>
      <c r="C543" s="6" t="s">
        <v>127</v>
      </c>
      <c r="D543" s="6" t="s">
        <v>113</v>
      </c>
      <c r="E543" s="6" t="s">
        <v>421</v>
      </c>
      <c r="F543" s="6" t="s">
        <v>689</v>
      </c>
      <c r="G543" s="17"/>
      <c r="H543" s="17"/>
      <c r="I543" s="17"/>
    </row>
    <row r="544" spans="1:10" ht="29.25" hidden="1" customHeight="1" x14ac:dyDescent="0.25">
      <c r="A544" s="327" t="s">
        <v>842</v>
      </c>
      <c r="B544" s="21">
        <v>951</v>
      </c>
      <c r="C544" s="6" t="s">
        <v>127</v>
      </c>
      <c r="D544" s="6" t="s">
        <v>113</v>
      </c>
      <c r="E544" s="6" t="s">
        <v>421</v>
      </c>
      <c r="F544" s="6" t="s">
        <v>843</v>
      </c>
      <c r="G544" s="17">
        <f>G545</f>
        <v>0</v>
      </c>
      <c r="H544" s="17">
        <f>H545</f>
        <v>0</v>
      </c>
      <c r="I544" s="17">
        <f>I545</f>
        <v>0</v>
      </c>
    </row>
    <row r="545" spans="1:10" ht="29.25" hidden="1" customHeight="1" x14ac:dyDescent="0.25">
      <c r="A545" s="327" t="s">
        <v>120</v>
      </c>
      <c r="B545" s="21">
        <v>951</v>
      </c>
      <c r="C545" s="6" t="s">
        <v>127</v>
      </c>
      <c r="D545" s="6" t="s">
        <v>113</v>
      </c>
      <c r="E545" s="6" t="s">
        <v>421</v>
      </c>
      <c r="F545" s="6" t="s">
        <v>121</v>
      </c>
      <c r="G545" s="17"/>
      <c r="H545" s="17"/>
      <c r="I545" s="17"/>
    </row>
    <row r="546" spans="1:10" s="184" customFormat="1" ht="50.25" customHeight="1" x14ac:dyDescent="0.25">
      <c r="A546" s="335" t="s">
        <v>631</v>
      </c>
      <c r="B546" s="46">
        <v>951</v>
      </c>
      <c r="C546" s="22" t="s">
        <v>127</v>
      </c>
      <c r="D546" s="22" t="s">
        <v>113</v>
      </c>
      <c r="E546" s="4" t="s">
        <v>632</v>
      </c>
      <c r="F546" s="4" t="s">
        <v>222</v>
      </c>
      <c r="G546" s="15">
        <f>G550+G547</f>
        <v>1911.2709</v>
      </c>
      <c r="H546" s="15">
        <f>H550+H547</f>
        <v>3590.68487</v>
      </c>
      <c r="I546" s="15">
        <f>I550+I547</f>
        <v>3691.67353</v>
      </c>
    </row>
    <row r="547" spans="1:10" s="184" customFormat="1" ht="63.75" hidden="1" customHeight="1" x14ac:dyDescent="0.25">
      <c r="A547" s="335" t="s">
        <v>1015</v>
      </c>
      <c r="B547" s="46">
        <v>951</v>
      </c>
      <c r="C547" s="22" t="s">
        <v>127</v>
      </c>
      <c r="D547" s="22" t="s">
        <v>113</v>
      </c>
      <c r="E547" s="4" t="s">
        <v>666</v>
      </c>
      <c r="F547" s="4" t="s">
        <v>222</v>
      </c>
      <c r="G547" s="15">
        <f>G548</f>
        <v>0</v>
      </c>
      <c r="H547" s="15">
        <f t="shared" ref="H547:J548" si="112">H548</f>
        <v>0</v>
      </c>
      <c r="I547" s="15">
        <f t="shared" si="112"/>
        <v>0</v>
      </c>
      <c r="J547" s="15">
        <f t="shared" si="112"/>
        <v>0</v>
      </c>
    </row>
    <row r="548" spans="1:10" s="184" customFormat="1" ht="35.25" hidden="1" customHeight="1" x14ac:dyDescent="0.25">
      <c r="A548" s="326" t="s">
        <v>842</v>
      </c>
      <c r="B548" s="46">
        <v>951</v>
      </c>
      <c r="C548" s="22" t="s">
        <v>127</v>
      </c>
      <c r="D548" s="22" t="s">
        <v>113</v>
      </c>
      <c r="E548" s="4" t="s">
        <v>666</v>
      </c>
      <c r="F548" s="6" t="s">
        <v>843</v>
      </c>
      <c r="G548" s="15">
        <f>G549</f>
        <v>0</v>
      </c>
      <c r="H548" s="15">
        <f t="shared" si="112"/>
        <v>0</v>
      </c>
      <c r="I548" s="15">
        <f t="shared" si="112"/>
        <v>0</v>
      </c>
      <c r="J548" s="15">
        <f t="shared" si="112"/>
        <v>0</v>
      </c>
    </row>
    <row r="549" spans="1:10" s="184" customFormat="1" ht="33" hidden="1" customHeight="1" x14ac:dyDescent="0.25">
      <c r="A549" s="326" t="s">
        <v>122</v>
      </c>
      <c r="B549" s="46">
        <v>951</v>
      </c>
      <c r="C549" s="22" t="s">
        <v>127</v>
      </c>
      <c r="D549" s="22" t="s">
        <v>113</v>
      </c>
      <c r="E549" s="4" t="s">
        <v>666</v>
      </c>
      <c r="F549" s="6" t="s">
        <v>888</v>
      </c>
      <c r="G549" s="15">
        <f>'5'!D244</f>
        <v>0</v>
      </c>
      <c r="H549" s="15">
        <f>'5'!E244</f>
        <v>0</v>
      </c>
      <c r="I549" s="15">
        <f>'5'!F244</f>
        <v>0</v>
      </c>
    </row>
    <row r="550" spans="1:10" ht="31.5" customHeight="1" x14ac:dyDescent="0.25">
      <c r="A550" s="351" t="s">
        <v>842</v>
      </c>
      <c r="B550" s="46">
        <v>951</v>
      </c>
      <c r="C550" s="22" t="s">
        <v>127</v>
      </c>
      <c r="D550" s="22" t="s">
        <v>113</v>
      </c>
      <c r="E550" s="4" t="s">
        <v>633</v>
      </c>
      <c r="F550" s="6" t="s">
        <v>843</v>
      </c>
      <c r="G550" s="15">
        <f>G551</f>
        <v>1911.2709</v>
      </c>
      <c r="H550" s="15">
        <f>H551</f>
        <v>3590.68487</v>
      </c>
      <c r="I550" s="15">
        <f>I551</f>
        <v>3691.67353</v>
      </c>
    </row>
    <row r="551" spans="1:10" ht="34.5" customHeight="1" x14ac:dyDescent="0.25">
      <c r="A551" s="327" t="s">
        <v>122</v>
      </c>
      <c r="B551" s="46">
        <v>951</v>
      </c>
      <c r="C551" s="22" t="s">
        <v>127</v>
      </c>
      <c r="D551" s="22" t="s">
        <v>113</v>
      </c>
      <c r="E551" s="4" t="s">
        <v>633</v>
      </c>
      <c r="F551" s="6" t="s">
        <v>888</v>
      </c>
      <c r="G551" s="15">
        <f>'5'!D245</f>
        <v>1911.2709</v>
      </c>
      <c r="H551" s="15">
        <f>'5'!E245</f>
        <v>3590.68487</v>
      </c>
      <c r="I551" s="15">
        <f>'5'!F245</f>
        <v>3691.67353</v>
      </c>
    </row>
    <row r="552" spans="1:10" ht="48.75" customHeight="1" x14ac:dyDescent="0.25">
      <c r="A552" s="338" t="s">
        <v>679</v>
      </c>
      <c r="B552" s="23">
        <v>951</v>
      </c>
      <c r="C552" s="24" t="s">
        <v>127</v>
      </c>
      <c r="D552" s="24" t="s">
        <v>113</v>
      </c>
      <c r="E552" s="82" t="s">
        <v>6</v>
      </c>
      <c r="F552" s="24" t="s">
        <v>222</v>
      </c>
      <c r="G552" s="25">
        <f>G553</f>
        <v>0</v>
      </c>
      <c r="H552" s="25">
        <f t="shared" ref="H552" si="113">H553</f>
        <v>0</v>
      </c>
      <c r="I552" s="25">
        <f>I553</f>
        <v>38953.454879999998</v>
      </c>
    </row>
    <row r="553" spans="1:10" s="184" customFormat="1" ht="49.5" customHeight="1" x14ac:dyDescent="0.25">
      <c r="A553" s="349" t="s">
        <v>110</v>
      </c>
      <c r="B553" s="46">
        <v>951</v>
      </c>
      <c r="C553" s="22" t="s">
        <v>127</v>
      </c>
      <c r="D553" s="22" t="s">
        <v>113</v>
      </c>
      <c r="E553" s="167" t="s">
        <v>6</v>
      </c>
      <c r="F553" s="167" t="s">
        <v>222</v>
      </c>
      <c r="G553" s="19">
        <f>G554+G557+G560</f>
        <v>0</v>
      </c>
      <c r="H553" s="19">
        <f t="shared" ref="H553:I553" si="114">H554+H557+H560</f>
        <v>0</v>
      </c>
      <c r="I553" s="19">
        <f t="shared" si="114"/>
        <v>38953.454879999998</v>
      </c>
    </row>
    <row r="554" spans="1:10" ht="91.5" customHeight="1" x14ac:dyDescent="0.25">
      <c r="A554" s="349" t="s">
        <v>975</v>
      </c>
      <c r="B554" s="46" t="s">
        <v>117</v>
      </c>
      <c r="C554" s="22" t="s">
        <v>127</v>
      </c>
      <c r="D554" s="22" t="s">
        <v>113</v>
      </c>
      <c r="E554" s="4" t="s">
        <v>1060</v>
      </c>
      <c r="F554" s="4" t="s">
        <v>222</v>
      </c>
      <c r="G554" s="17">
        <f>G555</f>
        <v>0</v>
      </c>
      <c r="H554" s="17">
        <f t="shared" ref="H554:I554" si="115">H555</f>
        <v>0</v>
      </c>
      <c r="I554" s="17">
        <f t="shared" si="115"/>
        <v>9033.6</v>
      </c>
    </row>
    <row r="555" spans="1:10" ht="29.25" customHeight="1" x14ac:dyDescent="0.25">
      <c r="A555" s="327" t="s">
        <v>739</v>
      </c>
      <c r="B555" s="46">
        <v>951</v>
      </c>
      <c r="C555" s="22" t="s">
        <v>127</v>
      </c>
      <c r="D555" s="22" t="s">
        <v>113</v>
      </c>
      <c r="E555" s="4" t="s">
        <v>1060</v>
      </c>
      <c r="F555" s="4" t="s">
        <v>740</v>
      </c>
      <c r="G555" s="17">
        <f>G556</f>
        <v>0</v>
      </c>
      <c r="H555" s="17">
        <f t="shared" ref="H555:I555" si="116">H556</f>
        <v>0</v>
      </c>
      <c r="I555" s="17">
        <f t="shared" si="116"/>
        <v>9033.6</v>
      </c>
    </row>
    <row r="556" spans="1:10" ht="18" customHeight="1" x14ac:dyDescent="0.25">
      <c r="A556" s="327" t="s">
        <v>741</v>
      </c>
      <c r="B556" s="46" t="s">
        <v>117</v>
      </c>
      <c r="C556" s="22" t="s">
        <v>127</v>
      </c>
      <c r="D556" s="22" t="s">
        <v>113</v>
      </c>
      <c r="E556" s="4" t="s">
        <v>1060</v>
      </c>
      <c r="F556" s="4" t="s">
        <v>742</v>
      </c>
      <c r="G556" s="17">
        <v>0</v>
      </c>
      <c r="H556" s="17">
        <v>0</v>
      </c>
      <c r="I556" s="17">
        <v>9033.6</v>
      </c>
    </row>
    <row r="557" spans="1:10" ht="103.5" customHeight="1" x14ac:dyDescent="0.25">
      <c r="A557" s="349" t="s">
        <v>976</v>
      </c>
      <c r="B557" s="21">
        <v>951</v>
      </c>
      <c r="C557" s="6" t="s">
        <v>127</v>
      </c>
      <c r="D557" s="6" t="s">
        <v>113</v>
      </c>
      <c r="E557" s="6" t="s">
        <v>504</v>
      </c>
      <c r="F557" s="6" t="s">
        <v>222</v>
      </c>
      <c r="G557" s="17">
        <f>G558</f>
        <v>0</v>
      </c>
      <c r="H557" s="17">
        <f t="shared" ref="H557:I558" si="117">H558</f>
        <v>0</v>
      </c>
      <c r="I557" s="17">
        <f t="shared" si="117"/>
        <v>13550.4</v>
      </c>
    </row>
    <row r="558" spans="1:10" ht="51" customHeight="1" x14ac:dyDescent="0.25">
      <c r="A558" s="327" t="s">
        <v>739</v>
      </c>
      <c r="B558" s="21">
        <v>951</v>
      </c>
      <c r="C558" s="6" t="s">
        <v>127</v>
      </c>
      <c r="D558" s="6" t="s">
        <v>113</v>
      </c>
      <c r="E558" s="6" t="s">
        <v>504</v>
      </c>
      <c r="F558" s="6" t="s">
        <v>740</v>
      </c>
      <c r="G558" s="17">
        <f>G559</f>
        <v>0</v>
      </c>
      <c r="H558" s="17">
        <f t="shared" si="117"/>
        <v>0</v>
      </c>
      <c r="I558" s="17">
        <f t="shared" si="117"/>
        <v>13550.4</v>
      </c>
    </row>
    <row r="559" spans="1:10" ht="17.25" customHeight="1" x14ac:dyDescent="0.25">
      <c r="A559" s="327" t="s">
        <v>741</v>
      </c>
      <c r="B559" s="21">
        <v>951</v>
      </c>
      <c r="C559" s="6" t="s">
        <v>127</v>
      </c>
      <c r="D559" s="6" t="s">
        <v>113</v>
      </c>
      <c r="E559" s="6" t="s">
        <v>504</v>
      </c>
      <c r="F559" s="6" t="s">
        <v>742</v>
      </c>
      <c r="G559" s="17">
        <v>0</v>
      </c>
      <c r="H559" s="17">
        <v>0</v>
      </c>
      <c r="I559" s="17">
        <v>13550.4</v>
      </c>
    </row>
    <row r="560" spans="1:10" ht="108.75" customHeight="1" x14ac:dyDescent="0.25">
      <c r="A560" s="349" t="s">
        <v>375</v>
      </c>
      <c r="B560" s="21">
        <v>951</v>
      </c>
      <c r="C560" s="6" t="s">
        <v>127</v>
      </c>
      <c r="D560" s="6" t="s">
        <v>113</v>
      </c>
      <c r="E560" s="6" t="s">
        <v>382</v>
      </c>
      <c r="F560" s="22" t="s">
        <v>222</v>
      </c>
      <c r="G560" s="17">
        <f>G561+G563</f>
        <v>0</v>
      </c>
      <c r="H560" s="17">
        <f t="shared" ref="H560:I560" si="118">H561+H563</f>
        <v>0</v>
      </c>
      <c r="I560" s="17">
        <f t="shared" si="118"/>
        <v>16369.454879999999</v>
      </c>
    </row>
    <row r="561" spans="1:10" ht="33" customHeight="1" x14ac:dyDescent="0.25">
      <c r="A561" s="327" t="s">
        <v>686</v>
      </c>
      <c r="B561" s="21" t="s">
        <v>117</v>
      </c>
      <c r="C561" s="6" t="s">
        <v>127</v>
      </c>
      <c r="D561" s="6" t="s">
        <v>113</v>
      </c>
      <c r="E561" s="6" t="s">
        <v>382</v>
      </c>
      <c r="F561" s="6" t="s">
        <v>687</v>
      </c>
      <c r="G561" s="17">
        <f>G562</f>
        <v>0</v>
      </c>
      <c r="H561" s="17">
        <f t="shared" ref="H561:I561" si="119">H562</f>
        <v>0</v>
      </c>
      <c r="I561" s="17">
        <f t="shared" si="119"/>
        <v>150</v>
      </c>
    </row>
    <row r="562" spans="1:10" ht="36" customHeight="1" x14ac:dyDescent="0.25">
      <c r="A562" s="327" t="s">
        <v>688</v>
      </c>
      <c r="B562" s="21" t="s">
        <v>117</v>
      </c>
      <c r="C562" s="6" t="s">
        <v>127</v>
      </c>
      <c r="D562" s="6" t="s">
        <v>113</v>
      </c>
      <c r="E562" s="6" t="s">
        <v>382</v>
      </c>
      <c r="F562" s="6" t="s">
        <v>689</v>
      </c>
      <c r="G562" s="17">
        <v>0</v>
      </c>
      <c r="H562" s="17">
        <v>0</v>
      </c>
      <c r="I562" s="17">
        <v>150</v>
      </c>
    </row>
    <row r="563" spans="1:10" ht="29.25" customHeight="1" x14ac:dyDescent="0.25">
      <c r="A563" s="327" t="s">
        <v>842</v>
      </c>
      <c r="B563" s="21">
        <v>951</v>
      </c>
      <c r="C563" s="6" t="s">
        <v>127</v>
      </c>
      <c r="D563" s="6" t="s">
        <v>113</v>
      </c>
      <c r="E563" s="6" t="s">
        <v>382</v>
      </c>
      <c r="F563" s="6" t="s">
        <v>843</v>
      </c>
      <c r="G563" s="17">
        <f>G564+G565</f>
        <v>0</v>
      </c>
      <c r="H563" s="17">
        <f t="shared" ref="H563:I563" si="120">H564+H565</f>
        <v>0</v>
      </c>
      <c r="I563" s="17">
        <f t="shared" si="120"/>
        <v>16219.454879999999</v>
      </c>
    </row>
    <row r="564" spans="1:10" ht="29.25" customHeight="1" x14ac:dyDescent="0.25">
      <c r="A564" s="327" t="s">
        <v>120</v>
      </c>
      <c r="B564" s="21" t="s">
        <v>117</v>
      </c>
      <c r="C564" s="6" t="s">
        <v>127</v>
      </c>
      <c r="D564" s="6" t="s">
        <v>113</v>
      </c>
      <c r="E564" s="6" t="s">
        <v>382</v>
      </c>
      <c r="F564" s="6" t="s">
        <v>121</v>
      </c>
      <c r="G564" s="17">
        <v>0</v>
      </c>
      <c r="H564" s="17">
        <v>0</v>
      </c>
      <c r="I564" s="17">
        <v>14404.454879999999</v>
      </c>
    </row>
    <row r="565" spans="1:10" ht="32.25" customHeight="1" x14ac:dyDescent="0.25">
      <c r="A565" s="327" t="s">
        <v>122</v>
      </c>
      <c r="B565" s="21">
        <v>951</v>
      </c>
      <c r="C565" s="6" t="s">
        <v>127</v>
      </c>
      <c r="D565" s="6" t="s">
        <v>113</v>
      </c>
      <c r="E565" s="6" t="s">
        <v>382</v>
      </c>
      <c r="F565" s="6" t="s">
        <v>888</v>
      </c>
      <c r="G565" s="17">
        <v>0</v>
      </c>
      <c r="H565" s="17">
        <v>0</v>
      </c>
      <c r="I565" s="17">
        <v>1815</v>
      </c>
    </row>
    <row r="566" spans="1:10" ht="29.25" hidden="1" customHeight="1" x14ac:dyDescent="0.25">
      <c r="A566" s="327"/>
      <c r="B566" s="46"/>
      <c r="C566" s="22"/>
      <c r="D566" s="22"/>
      <c r="E566" s="4"/>
      <c r="F566" s="6"/>
      <c r="G566" s="17"/>
      <c r="H566" s="17"/>
      <c r="I566" s="17"/>
    </row>
    <row r="567" spans="1:10" ht="26.25" customHeight="1" x14ac:dyDescent="0.25">
      <c r="A567" s="385" t="s">
        <v>1057</v>
      </c>
      <c r="B567" s="199" t="s">
        <v>117</v>
      </c>
      <c r="C567" s="200" t="s">
        <v>127</v>
      </c>
      <c r="D567" s="200" t="s">
        <v>697</v>
      </c>
      <c r="E567" s="200" t="s">
        <v>676</v>
      </c>
      <c r="F567" s="200" t="s">
        <v>222</v>
      </c>
      <c r="G567" s="201">
        <f>G568</f>
        <v>2582.8830000000003</v>
      </c>
      <c r="H567" s="201">
        <f t="shared" ref="H567:J567" si="121">H568</f>
        <v>2607.136</v>
      </c>
      <c r="I567" s="201">
        <f t="shared" si="121"/>
        <v>2705.1170000000002</v>
      </c>
      <c r="J567" s="17">
        <f t="shared" si="121"/>
        <v>0</v>
      </c>
    </row>
    <row r="568" spans="1:10" ht="34.5" customHeight="1" x14ac:dyDescent="0.25">
      <c r="A568" s="327" t="str">
        <f>A381</f>
        <v>Непрограммные направления деятельности органов местного самоуправления</v>
      </c>
      <c r="B568" s="46">
        <v>951</v>
      </c>
      <c r="C568" s="22" t="s">
        <v>127</v>
      </c>
      <c r="D568" s="22" t="s">
        <v>697</v>
      </c>
      <c r="E568" s="6" t="s">
        <v>5</v>
      </c>
      <c r="F568" s="6" t="s">
        <v>222</v>
      </c>
      <c r="G568" s="17">
        <f>G569</f>
        <v>2582.8830000000003</v>
      </c>
      <c r="H568" s="17">
        <f t="shared" ref="H568:I568" si="122">H569</f>
        <v>2607.136</v>
      </c>
      <c r="I568" s="17">
        <f t="shared" si="122"/>
        <v>2705.1170000000002</v>
      </c>
    </row>
    <row r="569" spans="1:10" ht="48.75" customHeight="1" x14ac:dyDescent="0.25">
      <c r="A569" s="327" t="str">
        <f>A382</f>
        <v>Мероприятия непрограммных направлений деятельности органов местного самоуправления</v>
      </c>
      <c r="B569" s="46">
        <v>951</v>
      </c>
      <c r="C569" s="22" t="s">
        <v>127</v>
      </c>
      <c r="D569" s="22" t="s">
        <v>697</v>
      </c>
      <c r="E569" s="6" t="s">
        <v>6</v>
      </c>
      <c r="F569" s="6" t="s">
        <v>222</v>
      </c>
      <c r="G569" s="17">
        <f>G570</f>
        <v>2582.8830000000003</v>
      </c>
      <c r="H569" s="17">
        <f t="shared" ref="H569:I569" si="123">H570</f>
        <v>2607.136</v>
      </c>
      <c r="I569" s="17">
        <f t="shared" si="123"/>
        <v>2705.1170000000002</v>
      </c>
    </row>
    <row r="570" spans="1:10" s="184" customFormat="1" ht="80.25" customHeight="1" x14ac:dyDescent="0.25">
      <c r="A570" s="349" t="str">
        <f>A388</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70" s="46">
        <v>951</v>
      </c>
      <c r="C570" s="22" t="s">
        <v>127</v>
      </c>
      <c r="D570" s="22" t="s">
        <v>697</v>
      </c>
      <c r="E570" s="22" t="s">
        <v>381</v>
      </c>
      <c r="F570" s="22" t="s">
        <v>222</v>
      </c>
      <c r="G570" s="19">
        <f>G571+G573</f>
        <v>2582.8830000000003</v>
      </c>
      <c r="H570" s="19">
        <f t="shared" ref="H570:I570" si="124">H571+H573</f>
        <v>2607.136</v>
      </c>
      <c r="I570" s="19">
        <f t="shared" si="124"/>
        <v>2705.1170000000002</v>
      </c>
    </row>
    <row r="571" spans="1:10" ht="96.75" customHeight="1" x14ac:dyDescent="0.25">
      <c r="A571" s="327" t="s">
        <v>680</v>
      </c>
      <c r="B571" s="46">
        <v>951</v>
      </c>
      <c r="C571" s="22" t="s">
        <v>127</v>
      </c>
      <c r="D571" s="22" t="s">
        <v>697</v>
      </c>
      <c r="E571" s="6" t="s">
        <v>381</v>
      </c>
      <c r="F571" s="6" t="s">
        <v>681</v>
      </c>
      <c r="G571" s="17">
        <f>G572</f>
        <v>2163.38</v>
      </c>
      <c r="H571" s="17">
        <f t="shared" ref="H571:I571" si="125">H572</f>
        <v>2163.38</v>
      </c>
      <c r="I571" s="17">
        <f t="shared" si="125"/>
        <v>2163.38</v>
      </c>
    </row>
    <row r="572" spans="1:10" ht="39" customHeight="1" x14ac:dyDescent="0.25">
      <c r="A572" s="327" t="s">
        <v>682</v>
      </c>
      <c r="B572" s="46">
        <v>951</v>
      </c>
      <c r="C572" s="22" t="s">
        <v>127</v>
      </c>
      <c r="D572" s="22" t="s">
        <v>697</v>
      </c>
      <c r="E572" s="6" t="s">
        <v>381</v>
      </c>
      <c r="F572" s="6" t="s">
        <v>683</v>
      </c>
      <c r="G572" s="17">
        <f>'3'!F854</f>
        <v>2163.38</v>
      </c>
      <c r="H572" s="17">
        <f>'3'!G854</f>
        <v>2163.38</v>
      </c>
      <c r="I572" s="17">
        <f>'3'!H854</f>
        <v>2163.38</v>
      </c>
    </row>
    <row r="573" spans="1:10" ht="35.25" customHeight="1" x14ac:dyDescent="0.25">
      <c r="A573" s="327" t="s">
        <v>686</v>
      </c>
      <c r="B573" s="46">
        <v>951</v>
      </c>
      <c r="C573" s="22" t="s">
        <v>127</v>
      </c>
      <c r="D573" s="22" t="s">
        <v>697</v>
      </c>
      <c r="E573" s="6" t="s">
        <v>381</v>
      </c>
      <c r="F573" s="6" t="s">
        <v>687</v>
      </c>
      <c r="G573" s="17">
        <f>G574</f>
        <v>419.50299999999999</v>
      </c>
      <c r="H573" s="17">
        <f t="shared" ref="H573:I573" si="126">H574</f>
        <v>443.75599999999997</v>
      </c>
      <c r="I573" s="17">
        <f t="shared" si="126"/>
        <v>541.73699999999997</v>
      </c>
    </row>
    <row r="574" spans="1:10" ht="46.5" customHeight="1" x14ac:dyDescent="0.25">
      <c r="A574" s="327" t="s">
        <v>688</v>
      </c>
      <c r="B574" s="46">
        <v>951</v>
      </c>
      <c r="C574" s="22" t="s">
        <v>127</v>
      </c>
      <c r="D574" s="22" t="s">
        <v>697</v>
      </c>
      <c r="E574" s="6" t="s">
        <v>381</v>
      </c>
      <c r="F574" s="6" t="s">
        <v>689</v>
      </c>
      <c r="G574" s="17">
        <f>'3'!F856</f>
        <v>419.50299999999999</v>
      </c>
      <c r="H574" s="17">
        <f>'3'!G856</f>
        <v>443.75599999999997</v>
      </c>
      <c r="I574" s="17">
        <f>'3'!H856</f>
        <v>541.73699999999997</v>
      </c>
      <c r="J574" s="17" t="e">
        <f>'3'!#REF!</f>
        <v>#REF!</v>
      </c>
    </row>
    <row r="575" spans="1:10" x14ac:dyDescent="0.25">
      <c r="A575" s="375" t="s">
        <v>896</v>
      </c>
      <c r="B575" s="194">
        <v>951</v>
      </c>
      <c r="C575" s="193" t="s">
        <v>702</v>
      </c>
      <c r="D575" s="193" t="s">
        <v>109</v>
      </c>
      <c r="E575" s="193" t="s">
        <v>676</v>
      </c>
      <c r="F575" s="193" t="s">
        <v>222</v>
      </c>
      <c r="G575" s="187">
        <f>G576</f>
        <v>650</v>
      </c>
      <c r="H575" s="187">
        <f t="shared" ref="H575:I579" si="127">H576</f>
        <v>250</v>
      </c>
      <c r="I575" s="187">
        <f t="shared" si="127"/>
        <v>300</v>
      </c>
    </row>
    <row r="576" spans="1:10" x14ac:dyDescent="0.25">
      <c r="A576" s="373" t="s">
        <v>897</v>
      </c>
      <c r="B576" s="188">
        <v>951</v>
      </c>
      <c r="C576" s="189" t="s">
        <v>702</v>
      </c>
      <c r="D576" s="189" t="s">
        <v>678</v>
      </c>
      <c r="E576" s="189" t="s">
        <v>676</v>
      </c>
      <c r="F576" s="189" t="s">
        <v>222</v>
      </c>
      <c r="G576" s="190">
        <f>G577</f>
        <v>650</v>
      </c>
      <c r="H576" s="190">
        <f t="shared" si="127"/>
        <v>250</v>
      </c>
      <c r="I576" s="190">
        <f t="shared" si="127"/>
        <v>300</v>
      </c>
    </row>
    <row r="577" spans="1:9" ht="64.5" customHeight="1" x14ac:dyDescent="0.25">
      <c r="A577" s="349" t="s">
        <v>558</v>
      </c>
      <c r="B577" s="46">
        <v>951</v>
      </c>
      <c r="C577" s="22" t="s">
        <v>702</v>
      </c>
      <c r="D577" s="22" t="s">
        <v>678</v>
      </c>
      <c r="E577" s="22" t="s">
        <v>71</v>
      </c>
      <c r="F577" s="22" t="s">
        <v>222</v>
      </c>
      <c r="G577" s="19">
        <f>G578+G581+G592+G597+G601+G608+G615</f>
        <v>650</v>
      </c>
      <c r="H577" s="19">
        <f>H578+H581+H597+H601+H608+H615</f>
        <v>250</v>
      </c>
      <c r="I577" s="19">
        <f>I578+I581+I597+I601+I608+I615</f>
        <v>300</v>
      </c>
    </row>
    <row r="578" spans="1:9" ht="34.5" customHeight="1" x14ac:dyDescent="0.25">
      <c r="A578" s="327" t="s">
        <v>898</v>
      </c>
      <c r="B578" s="21">
        <v>951</v>
      </c>
      <c r="C578" s="6" t="s">
        <v>702</v>
      </c>
      <c r="D578" s="6" t="s">
        <v>678</v>
      </c>
      <c r="E578" s="6" t="s">
        <v>72</v>
      </c>
      <c r="F578" s="6" t="s">
        <v>222</v>
      </c>
      <c r="G578" s="17">
        <f>G579</f>
        <v>150</v>
      </c>
      <c r="H578" s="17">
        <f t="shared" si="127"/>
        <v>250</v>
      </c>
      <c r="I578" s="17">
        <f t="shared" si="127"/>
        <v>300</v>
      </c>
    </row>
    <row r="579" spans="1:9" ht="35.25" customHeight="1" x14ac:dyDescent="0.25">
      <c r="A579" s="327" t="s">
        <v>686</v>
      </c>
      <c r="B579" s="21">
        <v>951</v>
      </c>
      <c r="C579" s="6" t="s">
        <v>702</v>
      </c>
      <c r="D579" s="6" t="s">
        <v>678</v>
      </c>
      <c r="E579" s="6" t="s">
        <v>72</v>
      </c>
      <c r="F579" s="6" t="s">
        <v>687</v>
      </c>
      <c r="G579" s="17">
        <f>G580</f>
        <v>150</v>
      </c>
      <c r="H579" s="17">
        <f t="shared" si="127"/>
        <v>250</v>
      </c>
      <c r="I579" s="17">
        <f t="shared" si="127"/>
        <v>300</v>
      </c>
    </row>
    <row r="580" spans="1:9" ht="51.75" customHeight="1" x14ac:dyDescent="0.25">
      <c r="A580" s="327" t="s">
        <v>688</v>
      </c>
      <c r="B580" s="21">
        <v>951</v>
      </c>
      <c r="C580" s="6" t="s">
        <v>702</v>
      </c>
      <c r="D580" s="6" t="s">
        <v>678</v>
      </c>
      <c r="E580" s="6" t="s">
        <v>72</v>
      </c>
      <c r="F580" s="6" t="s">
        <v>689</v>
      </c>
      <c r="G580" s="17">
        <f>'5'!D122</f>
        <v>150</v>
      </c>
      <c r="H580" s="17">
        <f>'5'!E122</f>
        <v>250</v>
      </c>
      <c r="I580" s="17">
        <f>'5'!F122</f>
        <v>300</v>
      </c>
    </row>
    <row r="581" spans="1:9" ht="42.75" hidden="1" x14ac:dyDescent="0.25">
      <c r="A581" s="430" t="s">
        <v>334</v>
      </c>
      <c r="B581" s="21">
        <v>951</v>
      </c>
      <c r="C581" s="27" t="s">
        <v>702</v>
      </c>
      <c r="D581" s="27" t="s">
        <v>678</v>
      </c>
      <c r="E581" s="27" t="s">
        <v>71</v>
      </c>
      <c r="F581" s="27" t="s">
        <v>222</v>
      </c>
      <c r="G581" s="26">
        <f>G582+G587</f>
        <v>0</v>
      </c>
      <c r="H581" s="26">
        <f>H582+H587</f>
        <v>0</v>
      </c>
      <c r="I581" s="26">
        <f>I582+I587</f>
        <v>0</v>
      </c>
    </row>
    <row r="582" spans="1:9" ht="75" hidden="1" x14ac:dyDescent="0.25">
      <c r="A582" s="349" t="s">
        <v>977</v>
      </c>
      <c r="B582" s="21">
        <v>951</v>
      </c>
      <c r="C582" s="22" t="s">
        <v>702</v>
      </c>
      <c r="D582" s="22" t="s">
        <v>678</v>
      </c>
      <c r="E582" s="22" t="s">
        <v>335</v>
      </c>
      <c r="F582" s="22" t="s">
        <v>222</v>
      </c>
      <c r="G582" s="19">
        <f>G583+G585</f>
        <v>0</v>
      </c>
      <c r="H582" s="19">
        <f>H583+H585</f>
        <v>0</v>
      </c>
      <c r="I582" s="19">
        <f>I583+I585</f>
        <v>0</v>
      </c>
    </row>
    <row r="583" spans="1:9" ht="45" hidden="1" x14ac:dyDescent="0.25">
      <c r="A583" s="327" t="s">
        <v>739</v>
      </c>
      <c r="B583" s="21">
        <v>951</v>
      </c>
      <c r="C583" s="6" t="s">
        <v>702</v>
      </c>
      <c r="D583" s="6" t="s">
        <v>678</v>
      </c>
      <c r="E583" s="6" t="s">
        <v>335</v>
      </c>
      <c r="F583" s="6" t="s">
        <v>740</v>
      </c>
      <c r="G583" s="17">
        <f>G584</f>
        <v>0</v>
      </c>
      <c r="H583" s="17">
        <f>H584</f>
        <v>0</v>
      </c>
      <c r="I583" s="17">
        <f>I584</f>
        <v>0</v>
      </c>
    </row>
    <row r="584" spans="1:9" hidden="1" x14ac:dyDescent="0.25">
      <c r="A584" s="327" t="s">
        <v>741</v>
      </c>
      <c r="B584" s="21">
        <v>951</v>
      </c>
      <c r="C584" s="6" t="s">
        <v>702</v>
      </c>
      <c r="D584" s="6" t="s">
        <v>678</v>
      </c>
      <c r="E584" s="6" t="s">
        <v>335</v>
      </c>
      <c r="F584" s="6" t="s">
        <v>742</v>
      </c>
      <c r="G584" s="17"/>
      <c r="H584" s="17"/>
      <c r="I584" s="17"/>
    </row>
    <row r="585" spans="1:9" ht="45" hidden="1" x14ac:dyDescent="0.25">
      <c r="A585" s="327" t="s">
        <v>901</v>
      </c>
      <c r="B585" s="21">
        <v>952</v>
      </c>
      <c r="C585" s="6" t="s">
        <v>702</v>
      </c>
      <c r="D585" s="6" t="s">
        <v>678</v>
      </c>
      <c r="E585" s="6" t="s">
        <v>335</v>
      </c>
      <c r="F585" s="6" t="s">
        <v>724</v>
      </c>
      <c r="G585" s="17">
        <f>G586</f>
        <v>0</v>
      </c>
      <c r="H585" s="17">
        <f>H586</f>
        <v>0</v>
      </c>
      <c r="I585" s="17">
        <f>I586</f>
        <v>0</v>
      </c>
    </row>
    <row r="586" spans="1:9" ht="16.149999999999999" hidden="1" customHeight="1" x14ac:dyDescent="0.25">
      <c r="A586" s="327" t="s">
        <v>116</v>
      </c>
      <c r="B586" s="21">
        <v>953</v>
      </c>
      <c r="C586" s="6" t="s">
        <v>702</v>
      </c>
      <c r="D586" s="6" t="s">
        <v>678</v>
      </c>
      <c r="E586" s="6" t="s">
        <v>335</v>
      </c>
      <c r="F586" s="6" t="s">
        <v>165</v>
      </c>
      <c r="G586" s="17"/>
      <c r="H586" s="17"/>
      <c r="I586" s="17"/>
    </row>
    <row r="587" spans="1:9" ht="87" hidden="1" customHeight="1" x14ac:dyDescent="0.25">
      <c r="A587" s="349" t="s">
        <v>978</v>
      </c>
      <c r="B587" s="21">
        <v>951</v>
      </c>
      <c r="C587" s="22" t="s">
        <v>702</v>
      </c>
      <c r="D587" s="22" t="s">
        <v>678</v>
      </c>
      <c r="E587" s="22" t="s">
        <v>336</v>
      </c>
      <c r="F587" s="22" t="s">
        <v>222</v>
      </c>
      <c r="G587" s="19">
        <f>G588+G590</f>
        <v>0</v>
      </c>
      <c r="H587" s="19">
        <f>H588+H590</f>
        <v>0</v>
      </c>
      <c r="I587" s="19">
        <f>I588+I590</f>
        <v>0</v>
      </c>
    </row>
    <row r="588" spans="1:9" ht="45" hidden="1" x14ac:dyDescent="0.25">
      <c r="A588" s="327" t="s">
        <v>739</v>
      </c>
      <c r="B588" s="21">
        <v>951</v>
      </c>
      <c r="C588" s="6" t="s">
        <v>702</v>
      </c>
      <c r="D588" s="6" t="s">
        <v>678</v>
      </c>
      <c r="E588" s="6" t="s">
        <v>336</v>
      </c>
      <c r="F588" s="6" t="s">
        <v>740</v>
      </c>
      <c r="G588" s="17">
        <f>G589</f>
        <v>0</v>
      </c>
      <c r="H588" s="17">
        <f>H589</f>
        <v>0</v>
      </c>
      <c r="I588" s="17">
        <f>I589</f>
        <v>0</v>
      </c>
    </row>
    <row r="589" spans="1:9" hidden="1" x14ac:dyDescent="0.25">
      <c r="A589" s="327" t="s">
        <v>741</v>
      </c>
      <c r="B589" s="21">
        <v>951</v>
      </c>
      <c r="C589" s="6" t="s">
        <v>702</v>
      </c>
      <c r="D589" s="6" t="s">
        <v>678</v>
      </c>
      <c r="E589" s="6" t="s">
        <v>336</v>
      </c>
      <c r="F589" s="6" t="s">
        <v>742</v>
      </c>
      <c r="G589" s="17"/>
      <c r="H589" s="17"/>
      <c r="I589" s="17"/>
    </row>
    <row r="590" spans="1:9" ht="42" hidden="1" customHeight="1" x14ac:dyDescent="0.25">
      <c r="A590" s="327" t="s">
        <v>901</v>
      </c>
      <c r="B590" s="21">
        <v>952</v>
      </c>
      <c r="C590" s="6" t="s">
        <v>702</v>
      </c>
      <c r="D590" s="6" t="s">
        <v>678</v>
      </c>
      <c r="E590" s="6" t="s">
        <v>336</v>
      </c>
      <c r="F590" s="6" t="s">
        <v>724</v>
      </c>
      <c r="G590" s="17">
        <f>G591</f>
        <v>0</v>
      </c>
      <c r="H590" s="17">
        <f>H591</f>
        <v>0</v>
      </c>
      <c r="I590" s="17">
        <f>I591</f>
        <v>0</v>
      </c>
    </row>
    <row r="591" spans="1:9" ht="15.6" hidden="1" customHeight="1" x14ac:dyDescent="0.25">
      <c r="A591" s="327" t="s">
        <v>116</v>
      </c>
      <c r="B591" s="21">
        <v>953</v>
      </c>
      <c r="C591" s="6" t="s">
        <v>702</v>
      </c>
      <c r="D591" s="6" t="s">
        <v>678</v>
      </c>
      <c r="E591" s="6" t="s">
        <v>336</v>
      </c>
      <c r="F591" s="6" t="s">
        <v>165</v>
      </c>
      <c r="G591" s="17"/>
      <c r="H591" s="17"/>
      <c r="I591" s="17"/>
    </row>
    <row r="592" spans="1:9" ht="49.9" hidden="1" customHeight="1" x14ac:dyDescent="0.25">
      <c r="A592" s="335" t="s">
        <v>404</v>
      </c>
      <c r="B592" s="100" t="s">
        <v>117</v>
      </c>
      <c r="C592" s="167" t="s">
        <v>702</v>
      </c>
      <c r="D592" s="167" t="s">
        <v>678</v>
      </c>
      <c r="E592" s="167" t="s">
        <v>403</v>
      </c>
      <c r="F592" s="167" t="s">
        <v>222</v>
      </c>
      <c r="G592" s="99">
        <f>G593+G595</f>
        <v>0</v>
      </c>
      <c r="H592" s="99">
        <f>H593+H595</f>
        <v>0</v>
      </c>
      <c r="I592" s="99">
        <f>I593+I595</f>
        <v>0</v>
      </c>
    </row>
    <row r="593" spans="1:9" ht="29.45" hidden="1" customHeight="1" x14ac:dyDescent="0.25">
      <c r="A593" s="326" t="s">
        <v>686</v>
      </c>
      <c r="B593" s="3" t="s">
        <v>117</v>
      </c>
      <c r="C593" s="4" t="s">
        <v>702</v>
      </c>
      <c r="D593" s="4" t="s">
        <v>678</v>
      </c>
      <c r="E593" s="4" t="s">
        <v>403</v>
      </c>
      <c r="F593" s="4" t="s">
        <v>687</v>
      </c>
      <c r="G593" s="15">
        <f>G594</f>
        <v>0</v>
      </c>
      <c r="H593" s="15">
        <f>H594</f>
        <v>0</v>
      </c>
      <c r="I593" s="15">
        <f>I594</f>
        <v>0</v>
      </c>
    </row>
    <row r="594" spans="1:9" ht="45.6" hidden="1" customHeight="1" x14ac:dyDescent="0.25">
      <c r="A594" s="326" t="s">
        <v>688</v>
      </c>
      <c r="B594" s="3" t="s">
        <v>117</v>
      </c>
      <c r="C594" s="4" t="s">
        <v>702</v>
      </c>
      <c r="D594" s="4" t="s">
        <v>678</v>
      </c>
      <c r="E594" s="4" t="s">
        <v>403</v>
      </c>
      <c r="F594" s="4" t="s">
        <v>689</v>
      </c>
      <c r="G594" s="15">
        <f>500-500</f>
        <v>0</v>
      </c>
      <c r="H594" s="15">
        <v>0</v>
      </c>
      <c r="I594" s="15">
        <v>0</v>
      </c>
    </row>
    <row r="595" spans="1:9" ht="17.45" hidden="1" customHeight="1" x14ac:dyDescent="0.25">
      <c r="A595" s="326" t="s">
        <v>739</v>
      </c>
      <c r="B595" s="3" t="s">
        <v>117</v>
      </c>
      <c r="C595" s="4" t="s">
        <v>702</v>
      </c>
      <c r="D595" s="4" t="s">
        <v>678</v>
      </c>
      <c r="E595" s="4" t="s">
        <v>403</v>
      </c>
      <c r="F595" s="4" t="s">
        <v>740</v>
      </c>
      <c r="G595" s="15">
        <f>G596</f>
        <v>0</v>
      </c>
      <c r="H595" s="15">
        <f>H596</f>
        <v>0</v>
      </c>
      <c r="I595" s="15">
        <f>I596</f>
        <v>0</v>
      </c>
    </row>
    <row r="596" spans="1:9" ht="22.15" hidden="1" customHeight="1" x14ac:dyDescent="0.25">
      <c r="A596" s="326" t="s">
        <v>741</v>
      </c>
      <c r="B596" s="3" t="s">
        <v>117</v>
      </c>
      <c r="C596" s="4" t="s">
        <v>702</v>
      </c>
      <c r="D596" s="4" t="s">
        <v>678</v>
      </c>
      <c r="E596" s="4" t="s">
        <v>403</v>
      </c>
      <c r="F596" s="4" t="s">
        <v>742</v>
      </c>
      <c r="G596" s="15">
        <v>0</v>
      </c>
      <c r="H596" s="15">
        <v>0</v>
      </c>
      <c r="I596" s="15">
        <v>0</v>
      </c>
    </row>
    <row r="597" spans="1:9" ht="45" hidden="1" customHeight="1" x14ac:dyDescent="0.25">
      <c r="A597" s="430" t="s">
        <v>334</v>
      </c>
      <c r="B597" s="45">
        <v>951</v>
      </c>
      <c r="C597" s="27" t="s">
        <v>702</v>
      </c>
      <c r="D597" s="27" t="s">
        <v>678</v>
      </c>
      <c r="E597" s="27" t="s">
        <v>676</v>
      </c>
      <c r="F597" s="27" t="s">
        <v>222</v>
      </c>
      <c r="G597" s="26">
        <f>G598</f>
        <v>0</v>
      </c>
      <c r="H597" s="26">
        <f t="shared" ref="H597:I599" si="128">H598</f>
        <v>0</v>
      </c>
      <c r="I597" s="26">
        <f t="shared" si="128"/>
        <v>0</v>
      </c>
    </row>
    <row r="598" spans="1:9" ht="88.15" hidden="1" customHeight="1" x14ac:dyDescent="0.25">
      <c r="A598" s="327" t="s">
        <v>979</v>
      </c>
      <c r="B598" s="21">
        <v>951</v>
      </c>
      <c r="C598" s="6" t="s">
        <v>702</v>
      </c>
      <c r="D598" s="6" t="s">
        <v>678</v>
      </c>
      <c r="E598" s="6" t="s">
        <v>581</v>
      </c>
      <c r="F598" s="6" t="s">
        <v>222</v>
      </c>
      <c r="G598" s="17">
        <f>G599</f>
        <v>0</v>
      </c>
      <c r="H598" s="17">
        <f t="shared" si="128"/>
        <v>0</v>
      </c>
      <c r="I598" s="17">
        <f t="shared" si="128"/>
        <v>0</v>
      </c>
    </row>
    <row r="599" spans="1:9" ht="44.45" hidden="1" customHeight="1" x14ac:dyDescent="0.25">
      <c r="A599" s="327" t="s">
        <v>980</v>
      </c>
      <c r="B599" s="21" t="s">
        <v>117</v>
      </c>
      <c r="C599" s="6" t="s">
        <v>702</v>
      </c>
      <c r="D599" s="6" t="s">
        <v>678</v>
      </c>
      <c r="E599" s="6" t="s">
        <v>581</v>
      </c>
      <c r="F599" s="6" t="s">
        <v>740</v>
      </c>
      <c r="G599" s="17">
        <f>G600</f>
        <v>0</v>
      </c>
      <c r="H599" s="17">
        <f t="shared" si="128"/>
        <v>0</v>
      </c>
      <c r="I599" s="17">
        <f t="shared" si="128"/>
        <v>0</v>
      </c>
    </row>
    <row r="600" spans="1:9" ht="15" hidden="1" customHeight="1" x14ac:dyDescent="0.25">
      <c r="A600" s="327" t="s">
        <v>741</v>
      </c>
      <c r="B600" s="21">
        <v>951</v>
      </c>
      <c r="C600" s="6" t="s">
        <v>702</v>
      </c>
      <c r="D600" s="6" t="s">
        <v>678</v>
      </c>
      <c r="E600" s="6" t="s">
        <v>581</v>
      </c>
      <c r="F600" s="6" t="s">
        <v>742</v>
      </c>
      <c r="G600" s="17"/>
      <c r="H600" s="17">
        <v>0</v>
      </c>
      <c r="I600" s="17">
        <v>0</v>
      </c>
    </row>
    <row r="601" spans="1:9" ht="45" hidden="1" customHeight="1" x14ac:dyDescent="0.25">
      <c r="A601" s="430" t="s">
        <v>905</v>
      </c>
      <c r="B601" s="45">
        <v>951</v>
      </c>
      <c r="C601" s="27" t="s">
        <v>702</v>
      </c>
      <c r="D601" s="27" t="s">
        <v>678</v>
      </c>
      <c r="E601" s="27" t="s">
        <v>71</v>
      </c>
      <c r="F601" s="27" t="s">
        <v>222</v>
      </c>
      <c r="G601" s="26">
        <f>G605+G602</f>
        <v>0</v>
      </c>
      <c r="H601" s="26">
        <f>H605+H602</f>
        <v>0</v>
      </c>
      <c r="I601" s="26">
        <f>I605+I602</f>
        <v>0</v>
      </c>
    </row>
    <row r="602" spans="1:9" ht="86.45" hidden="1" customHeight="1" x14ac:dyDescent="0.25">
      <c r="A602" s="349" t="s">
        <v>981</v>
      </c>
      <c r="B602" s="46">
        <v>951</v>
      </c>
      <c r="C602" s="22" t="s">
        <v>702</v>
      </c>
      <c r="D602" s="22" t="s">
        <v>678</v>
      </c>
      <c r="E602" s="22" t="s">
        <v>481</v>
      </c>
      <c r="F602" s="22" t="s">
        <v>222</v>
      </c>
      <c r="G602" s="19">
        <f t="shared" ref="G602:I603" si="129">G603</f>
        <v>0</v>
      </c>
      <c r="H602" s="19">
        <f t="shared" si="129"/>
        <v>0</v>
      </c>
      <c r="I602" s="19">
        <f t="shared" si="129"/>
        <v>0</v>
      </c>
    </row>
    <row r="603" spans="1:9" ht="28.15" hidden="1" customHeight="1" x14ac:dyDescent="0.25">
      <c r="A603" s="327" t="s">
        <v>686</v>
      </c>
      <c r="B603" s="21">
        <v>951</v>
      </c>
      <c r="C603" s="6" t="s">
        <v>702</v>
      </c>
      <c r="D603" s="6" t="s">
        <v>678</v>
      </c>
      <c r="E603" s="6" t="s">
        <v>481</v>
      </c>
      <c r="F603" s="6" t="s">
        <v>687</v>
      </c>
      <c r="G603" s="17">
        <f t="shared" si="129"/>
        <v>0</v>
      </c>
      <c r="H603" s="17">
        <f t="shared" si="129"/>
        <v>0</v>
      </c>
      <c r="I603" s="17">
        <f t="shared" si="129"/>
        <v>0</v>
      </c>
    </row>
    <row r="604" spans="1:9" ht="44.45" hidden="1" customHeight="1" x14ac:dyDescent="0.25">
      <c r="A604" s="327" t="s">
        <v>688</v>
      </c>
      <c r="B604" s="21">
        <v>951</v>
      </c>
      <c r="C604" s="6" t="s">
        <v>702</v>
      </c>
      <c r="D604" s="6" t="s">
        <v>678</v>
      </c>
      <c r="E604" s="6" t="s">
        <v>481</v>
      </c>
      <c r="F604" s="6" t="s">
        <v>689</v>
      </c>
      <c r="G604" s="17"/>
      <c r="H604" s="17"/>
      <c r="I604" s="17"/>
    </row>
    <row r="605" spans="1:9" ht="59.45" hidden="1" customHeight="1" x14ac:dyDescent="0.25">
      <c r="A605" s="349" t="s">
        <v>982</v>
      </c>
      <c r="B605" s="46">
        <v>951</v>
      </c>
      <c r="C605" s="22" t="s">
        <v>702</v>
      </c>
      <c r="D605" s="22" t="s">
        <v>678</v>
      </c>
      <c r="E605" s="22" t="s">
        <v>515</v>
      </c>
      <c r="F605" s="22" t="s">
        <v>222</v>
      </c>
      <c r="G605" s="19">
        <f t="shared" ref="G605:I606" si="130">G606</f>
        <v>0</v>
      </c>
      <c r="H605" s="19">
        <f t="shared" si="130"/>
        <v>0</v>
      </c>
      <c r="I605" s="19">
        <f t="shared" si="130"/>
        <v>0</v>
      </c>
    </row>
    <row r="606" spans="1:9" ht="36.75" hidden="1" customHeight="1" x14ac:dyDescent="0.25">
      <c r="A606" s="327" t="s">
        <v>686</v>
      </c>
      <c r="B606" s="21">
        <v>951</v>
      </c>
      <c r="C606" s="6" t="s">
        <v>702</v>
      </c>
      <c r="D606" s="6" t="s">
        <v>678</v>
      </c>
      <c r="E606" s="6" t="s">
        <v>515</v>
      </c>
      <c r="F606" s="6" t="s">
        <v>687</v>
      </c>
      <c r="G606" s="17">
        <f t="shared" si="130"/>
        <v>0</v>
      </c>
      <c r="H606" s="17">
        <f t="shared" si="130"/>
        <v>0</v>
      </c>
      <c r="I606" s="17">
        <f t="shared" si="130"/>
        <v>0</v>
      </c>
    </row>
    <row r="607" spans="1:9" ht="43.9" hidden="1" customHeight="1" x14ac:dyDescent="0.25">
      <c r="A607" s="327" t="s">
        <v>688</v>
      </c>
      <c r="B607" s="21">
        <v>951</v>
      </c>
      <c r="C607" s="6" t="s">
        <v>702</v>
      </c>
      <c r="D607" s="6" t="s">
        <v>678</v>
      </c>
      <c r="E607" s="6" t="s">
        <v>515</v>
      </c>
      <c r="F607" s="6" t="s">
        <v>689</v>
      </c>
      <c r="G607" s="17"/>
      <c r="H607" s="17"/>
      <c r="I607" s="17"/>
    </row>
    <row r="608" spans="1:9" ht="63.75" customHeight="1" x14ac:dyDescent="0.25">
      <c r="A608" s="430" t="s">
        <v>510</v>
      </c>
      <c r="B608" s="45">
        <v>951</v>
      </c>
      <c r="C608" s="27" t="s">
        <v>702</v>
      </c>
      <c r="D608" s="27" t="s">
        <v>678</v>
      </c>
      <c r="E608" s="27" t="s">
        <v>71</v>
      </c>
      <c r="F608" s="27" t="s">
        <v>222</v>
      </c>
      <c r="G608" s="26">
        <f>G612+G609</f>
        <v>500</v>
      </c>
      <c r="H608" s="26">
        <f>H612+H609</f>
        <v>0</v>
      </c>
      <c r="I608" s="26">
        <f>I612+I609</f>
        <v>0</v>
      </c>
    </row>
    <row r="609" spans="1:9" ht="97.5" customHeight="1" x14ac:dyDescent="0.25">
      <c r="A609" s="327" t="s">
        <v>983</v>
      </c>
      <c r="B609" s="21">
        <v>951</v>
      </c>
      <c r="C609" s="6" t="s">
        <v>702</v>
      </c>
      <c r="D609" s="6" t="s">
        <v>678</v>
      </c>
      <c r="E609" s="6" t="s">
        <v>482</v>
      </c>
      <c r="F609" s="6" t="s">
        <v>222</v>
      </c>
      <c r="G609" s="17">
        <f t="shared" ref="G609:I610" si="131">G610</f>
        <v>495</v>
      </c>
      <c r="H609" s="17">
        <f t="shared" si="131"/>
        <v>0</v>
      </c>
      <c r="I609" s="17">
        <f t="shared" si="131"/>
        <v>0</v>
      </c>
    </row>
    <row r="610" spans="1:9" ht="36.75" customHeight="1" x14ac:dyDescent="0.25">
      <c r="A610" s="327" t="s">
        <v>686</v>
      </c>
      <c r="B610" s="21">
        <v>951</v>
      </c>
      <c r="C610" s="6" t="s">
        <v>702</v>
      </c>
      <c r="D610" s="6" t="s">
        <v>678</v>
      </c>
      <c r="E610" s="6" t="s">
        <v>482</v>
      </c>
      <c r="F610" s="6" t="s">
        <v>687</v>
      </c>
      <c r="G610" s="17">
        <f t="shared" si="131"/>
        <v>495</v>
      </c>
      <c r="H610" s="17">
        <f t="shared" si="131"/>
        <v>0</v>
      </c>
      <c r="I610" s="17">
        <f t="shared" si="131"/>
        <v>0</v>
      </c>
    </row>
    <row r="611" spans="1:9" ht="50.25" customHeight="1" x14ac:dyDescent="0.25">
      <c r="A611" s="327" t="s">
        <v>688</v>
      </c>
      <c r="B611" s="21">
        <v>951</v>
      </c>
      <c r="C611" s="6" t="s">
        <v>702</v>
      </c>
      <c r="D611" s="6" t="s">
        <v>678</v>
      </c>
      <c r="E611" s="6" t="s">
        <v>482</v>
      </c>
      <c r="F611" s="6" t="s">
        <v>689</v>
      </c>
      <c r="G611" s="17">
        <f>'5'!D138</f>
        <v>495</v>
      </c>
      <c r="H611" s="17">
        <f>'5'!E138</f>
        <v>0</v>
      </c>
      <c r="I611" s="17">
        <f>'5'!F138</f>
        <v>0</v>
      </c>
    </row>
    <row r="612" spans="1:9" ht="116.25" customHeight="1" x14ac:dyDescent="0.25">
      <c r="A612" s="327" t="s">
        <v>984</v>
      </c>
      <c r="B612" s="21">
        <v>951</v>
      </c>
      <c r="C612" s="6" t="s">
        <v>702</v>
      </c>
      <c r="D612" s="6" t="s">
        <v>678</v>
      </c>
      <c r="E612" s="6" t="s">
        <v>908</v>
      </c>
      <c r="F612" s="6" t="s">
        <v>222</v>
      </c>
      <c r="G612" s="17">
        <f t="shared" ref="G612:I613" si="132">G613</f>
        <v>5</v>
      </c>
      <c r="H612" s="17">
        <f t="shared" si="132"/>
        <v>0</v>
      </c>
      <c r="I612" s="17">
        <f t="shared" si="132"/>
        <v>0</v>
      </c>
    </row>
    <row r="613" spans="1:9" ht="33.6" customHeight="1" x14ac:dyDescent="0.25">
      <c r="A613" s="327" t="s">
        <v>686</v>
      </c>
      <c r="B613" s="21">
        <v>951</v>
      </c>
      <c r="C613" s="6" t="s">
        <v>702</v>
      </c>
      <c r="D613" s="6" t="s">
        <v>678</v>
      </c>
      <c r="E613" s="6" t="s">
        <v>908</v>
      </c>
      <c r="F613" s="6" t="s">
        <v>687</v>
      </c>
      <c r="G613" s="17">
        <f t="shared" si="132"/>
        <v>5</v>
      </c>
      <c r="H613" s="17">
        <f t="shared" si="132"/>
        <v>0</v>
      </c>
      <c r="I613" s="17">
        <f t="shared" si="132"/>
        <v>0</v>
      </c>
    </row>
    <row r="614" spans="1:9" ht="50.25" customHeight="1" x14ac:dyDescent="0.25">
      <c r="A614" s="327" t="s">
        <v>688</v>
      </c>
      <c r="B614" s="21">
        <v>951</v>
      </c>
      <c r="C614" s="6" t="s">
        <v>702</v>
      </c>
      <c r="D614" s="6" t="s">
        <v>678</v>
      </c>
      <c r="E614" s="6" t="s">
        <v>908</v>
      </c>
      <c r="F614" s="6" t="s">
        <v>689</v>
      </c>
      <c r="G614" s="15">
        <f>'5'!D139</f>
        <v>5</v>
      </c>
      <c r="H614" s="15">
        <f>'5'!E139</f>
        <v>0</v>
      </c>
      <c r="I614" s="15">
        <f>'5'!F139</f>
        <v>0</v>
      </c>
    </row>
    <row r="615" spans="1:9" ht="32.450000000000003" hidden="1" customHeight="1" x14ac:dyDescent="0.25">
      <c r="A615" s="430" t="s">
        <v>516</v>
      </c>
      <c r="B615" s="45">
        <v>951</v>
      </c>
      <c r="C615" s="27" t="s">
        <v>702</v>
      </c>
      <c r="D615" s="27" t="s">
        <v>678</v>
      </c>
      <c r="E615" s="27" t="s">
        <v>676</v>
      </c>
      <c r="F615" s="27" t="s">
        <v>222</v>
      </c>
      <c r="G615" s="26">
        <f>G619+G616</f>
        <v>0</v>
      </c>
      <c r="H615" s="26">
        <f>H619+H616</f>
        <v>0</v>
      </c>
      <c r="I615" s="26">
        <f>I619+I616</f>
        <v>0</v>
      </c>
    </row>
    <row r="616" spans="1:9" ht="43.9" hidden="1" customHeight="1" x14ac:dyDescent="0.25">
      <c r="A616" s="349" t="s">
        <v>909</v>
      </c>
      <c r="B616" s="21">
        <v>951</v>
      </c>
      <c r="C616" s="6" t="s">
        <v>702</v>
      </c>
      <c r="D616" s="6" t="s">
        <v>678</v>
      </c>
      <c r="E616" s="6" t="s">
        <v>910</v>
      </c>
      <c r="F616" s="6" t="s">
        <v>222</v>
      </c>
      <c r="G616" s="17">
        <f t="shared" ref="G616:I617" si="133">G617</f>
        <v>0</v>
      </c>
      <c r="H616" s="17">
        <f t="shared" si="133"/>
        <v>0</v>
      </c>
      <c r="I616" s="17">
        <f t="shared" si="133"/>
        <v>0</v>
      </c>
    </row>
    <row r="617" spans="1:9" ht="36" hidden="1" customHeight="1" x14ac:dyDescent="0.25">
      <c r="A617" s="327" t="s">
        <v>686</v>
      </c>
      <c r="B617" s="21">
        <v>951</v>
      </c>
      <c r="C617" s="6" t="s">
        <v>702</v>
      </c>
      <c r="D617" s="6" t="s">
        <v>678</v>
      </c>
      <c r="E617" s="6" t="s">
        <v>910</v>
      </c>
      <c r="F617" s="6" t="s">
        <v>687</v>
      </c>
      <c r="G617" s="17">
        <f t="shared" si="133"/>
        <v>0</v>
      </c>
      <c r="H617" s="17">
        <f t="shared" si="133"/>
        <v>0</v>
      </c>
      <c r="I617" s="17">
        <f t="shared" si="133"/>
        <v>0</v>
      </c>
    </row>
    <row r="618" spans="1:9" ht="43.9" hidden="1" customHeight="1" x14ac:dyDescent="0.25">
      <c r="A618" s="327" t="s">
        <v>688</v>
      </c>
      <c r="B618" s="21">
        <v>951</v>
      </c>
      <c r="C618" s="6" t="s">
        <v>702</v>
      </c>
      <c r="D618" s="6" t="s">
        <v>678</v>
      </c>
      <c r="E618" s="6" t="s">
        <v>910</v>
      </c>
      <c r="F618" s="6" t="s">
        <v>689</v>
      </c>
      <c r="G618" s="17"/>
      <c r="H618" s="17"/>
      <c r="I618" s="17"/>
    </row>
    <row r="619" spans="1:9" ht="58.9" hidden="1" customHeight="1" x14ac:dyDescent="0.25">
      <c r="A619" s="327" t="s">
        <v>520</v>
      </c>
      <c r="B619" s="21">
        <v>951</v>
      </c>
      <c r="C619" s="6" t="s">
        <v>702</v>
      </c>
      <c r="D619" s="6" t="s">
        <v>678</v>
      </c>
      <c r="E619" s="6" t="s">
        <v>582</v>
      </c>
      <c r="F619" s="6" t="s">
        <v>222</v>
      </c>
      <c r="G619" s="17">
        <f t="shared" ref="G619:I620" si="134">G620</f>
        <v>0</v>
      </c>
      <c r="H619" s="17">
        <f t="shared" si="134"/>
        <v>0</v>
      </c>
      <c r="I619" s="17">
        <f t="shared" si="134"/>
        <v>0</v>
      </c>
    </row>
    <row r="620" spans="1:9" ht="32.450000000000003" hidden="1" customHeight="1" x14ac:dyDescent="0.25">
      <c r="A620" s="327" t="s">
        <v>686</v>
      </c>
      <c r="B620" s="21">
        <v>951</v>
      </c>
      <c r="C620" s="6" t="s">
        <v>702</v>
      </c>
      <c r="D620" s="6" t="s">
        <v>678</v>
      </c>
      <c r="E620" s="6" t="s">
        <v>582</v>
      </c>
      <c r="F620" s="6" t="s">
        <v>687</v>
      </c>
      <c r="G620" s="17">
        <f t="shared" si="134"/>
        <v>0</v>
      </c>
      <c r="H620" s="17">
        <f t="shared" si="134"/>
        <v>0</v>
      </c>
      <c r="I620" s="17">
        <f t="shared" si="134"/>
        <v>0</v>
      </c>
    </row>
    <row r="621" spans="1:9" ht="43.9" hidden="1" customHeight="1" x14ac:dyDescent="0.25">
      <c r="A621" s="327" t="s">
        <v>688</v>
      </c>
      <c r="B621" s="21">
        <v>951</v>
      </c>
      <c r="C621" s="6" t="s">
        <v>702</v>
      </c>
      <c r="D621" s="6" t="s">
        <v>678</v>
      </c>
      <c r="E621" s="6" t="s">
        <v>582</v>
      </c>
      <c r="F621" s="6" t="s">
        <v>689</v>
      </c>
      <c r="G621" s="15">
        <v>0</v>
      </c>
      <c r="H621" s="15">
        <v>0</v>
      </c>
      <c r="I621" s="15">
        <v>0</v>
      </c>
    </row>
    <row r="622" spans="1:9" ht="45.75" customHeight="1" x14ac:dyDescent="0.25">
      <c r="A622" s="375" t="s">
        <v>918</v>
      </c>
      <c r="B622" s="194">
        <v>951</v>
      </c>
      <c r="C622" s="193" t="s">
        <v>713</v>
      </c>
      <c r="D622" s="193" t="s">
        <v>109</v>
      </c>
      <c r="E622" s="193" t="s">
        <v>676</v>
      </c>
      <c r="F622" s="193" t="s">
        <v>222</v>
      </c>
      <c r="G622" s="187">
        <f>G623+G628</f>
        <v>10</v>
      </c>
      <c r="H622" s="187">
        <f>H623+H628</f>
        <v>110</v>
      </c>
      <c r="I622" s="187">
        <f>I623+I628</f>
        <v>110</v>
      </c>
    </row>
    <row r="623" spans="1:9" ht="81" customHeight="1" x14ac:dyDescent="0.25">
      <c r="A623" s="349" t="s">
        <v>486</v>
      </c>
      <c r="B623" s="21">
        <v>951</v>
      </c>
      <c r="C623" s="6" t="s">
        <v>713</v>
      </c>
      <c r="D623" s="6" t="s">
        <v>108</v>
      </c>
      <c r="E623" s="6" t="s">
        <v>676</v>
      </c>
      <c r="F623" s="6" t="s">
        <v>222</v>
      </c>
      <c r="G623" s="17">
        <f>G624</f>
        <v>10</v>
      </c>
      <c r="H623" s="17">
        <f t="shared" ref="H623:I631" si="135">H624</f>
        <v>0</v>
      </c>
      <c r="I623" s="17">
        <f t="shared" si="135"/>
        <v>0</v>
      </c>
    </row>
    <row r="624" spans="1:9" ht="33.75" customHeight="1" x14ac:dyDescent="0.25">
      <c r="A624" s="327" t="s">
        <v>920</v>
      </c>
      <c r="B624" s="21">
        <v>951</v>
      </c>
      <c r="C624" s="6" t="s">
        <v>713</v>
      </c>
      <c r="D624" s="6" t="s">
        <v>108</v>
      </c>
      <c r="E624" s="6" t="s">
        <v>282</v>
      </c>
      <c r="F624" s="6" t="s">
        <v>222</v>
      </c>
      <c r="G624" s="15">
        <f>G625</f>
        <v>10</v>
      </c>
      <c r="H624" s="17">
        <f t="shared" si="135"/>
        <v>0</v>
      </c>
      <c r="I624" s="17">
        <f t="shared" si="135"/>
        <v>0</v>
      </c>
    </row>
    <row r="625" spans="1:9" ht="33.75" customHeight="1" x14ac:dyDescent="0.25">
      <c r="A625" s="327" t="s">
        <v>985</v>
      </c>
      <c r="B625" s="21">
        <v>951</v>
      </c>
      <c r="C625" s="6" t="s">
        <v>713</v>
      </c>
      <c r="D625" s="6" t="s">
        <v>108</v>
      </c>
      <c r="E625" s="6" t="s">
        <v>282</v>
      </c>
      <c r="F625" s="6" t="s">
        <v>222</v>
      </c>
      <c r="G625" s="15">
        <f>G626</f>
        <v>10</v>
      </c>
      <c r="H625" s="17">
        <f t="shared" si="135"/>
        <v>0</v>
      </c>
      <c r="I625" s="17">
        <f t="shared" si="135"/>
        <v>0</v>
      </c>
    </row>
    <row r="626" spans="1:9" ht="31.15" customHeight="1" x14ac:dyDescent="0.25">
      <c r="A626" s="327" t="s">
        <v>123</v>
      </c>
      <c r="B626" s="21">
        <v>951</v>
      </c>
      <c r="C626" s="6" t="s">
        <v>713</v>
      </c>
      <c r="D626" s="6" t="s">
        <v>108</v>
      </c>
      <c r="E626" s="6" t="s">
        <v>282</v>
      </c>
      <c r="F626" s="6" t="s">
        <v>922</v>
      </c>
      <c r="G626" s="15">
        <f>G627</f>
        <v>10</v>
      </c>
      <c r="H626" s="17">
        <f t="shared" si="135"/>
        <v>0</v>
      </c>
      <c r="I626" s="17">
        <f t="shared" si="135"/>
        <v>0</v>
      </c>
    </row>
    <row r="627" spans="1:9" ht="19.149999999999999" customHeight="1" x14ac:dyDescent="0.25">
      <c r="A627" s="327" t="s">
        <v>130</v>
      </c>
      <c r="B627" s="21">
        <v>951</v>
      </c>
      <c r="C627" s="6" t="s">
        <v>713</v>
      </c>
      <c r="D627" s="6" t="s">
        <v>108</v>
      </c>
      <c r="E627" s="6" t="s">
        <v>282</v>
      </c>
      <c r="F627" s="6" t="s">
        <v>923</v>
      </c>
      <c r="G627" s="15">
        <f>110-100</f>
        <v>10</v>
      </c>
      <c r="H627" s="17">
        <v>0</v>
      </c>
      <c r="I627" s="17">
        <v>0</v>
      </c>
    </row>
    <row r="628" spans="1:9" s="184" customFormat="1" ht="33.75" customHeight="1" x14ac:dyDescent="0.25">
      <c r="A628" s="349" t="s">
        <v>679</v>
      </c>
      <c r="B628" s="46">
        <v>951</v>
      </c>
      <c r="C628" s="22" t="s">
        <v>713</v>
      </c>
      <c r="D628" s="22" t="s">
        <v>108</v>
      </c>
      <c r="E628" s="22" t="s">
        <v>565</v>
      </c>
      <c r="F628" s="22" t="s">
        <v>222</v>
      </c>
      <c r="G628" s="99">
        <f>G629</f>
        <v>0</v>
      </c>
      <c r="H628" s="19">
        <f t="shared" si="135"/>
        <v>110</v>
      </c>
      <c r="I628" s="19">
        <f t="shared" si="135"/>
        <v>110</v>
      </c>
    </row>
    <row r="629" spans="1:9" ht="33" customHeight="1" x14ac:dyDescent="0.25">
      <c r="A629" s="327" t="s">
        <v>920</v>
      </c>
      <c r="B629" s="21">
        <v>951</v>
      </c>
      <c r="C629" s="6" t="s">
        <v>713</v>
      </c>
      <c r="D629" s="6" t="s">
        <v>108</v>
      </c>
      <c r="E629" s="6" t="s">
        <v>565</v>
      </c>
      <c r="F629" s="6" t="s">
        <v>222</v>
      </c>
      <c r="G629" s="15">
        <f>G630</f>
        <v>0</v>
      </c>
      <c r="H629" s="17">
        <f t="shared" si="135"/>
        <v>110</v>
      </c>
      <c r="I629" s="17">
        <f t="shared" si="135"/>
        <v>110</v>
      </c>
    </row>
    <row r="630" spans="1:9" ht="32.25" customHeight="1" x14ac:dyDescent="0.25">
      <c r="A630" s="327" t="s">
        <v>985</v>
      </c>
      <c r="B630" s="21">
        <v>951</v>
      </c>
      <c r="C630" s="6" t="s">
        <v>713</v>
      </c>
      <c r="D630" s="6" t="s">
        <v>108</v>
      </c>
      <c r="E630" s="6" t="s">
        <v>565</v>
      </c>
      <c r="F630" s="6" t="s">
        <v>922</v>
      </c>
      <c r="G630" s="15">
        <f>G631</f>
        <v>0</v>
      </c>
      <c r="H630" s="17">
        <f t="shared" si="135"/>
        <v>110</v>
      </c>
      <c r="I630" s="17">
        <f t="shared" si="135"/>
        <v>110</v>
      </c>
    </row>
    <row r="631" spans="1:9" ht="36" customHeight="1" x14ac:dyDescent="0.25">
      <c r="A631" s="327" t="s">
        <v>123</v>
      </c>
      <c r="B631" s="21">
        <v>951</v>
      </c>
      <c r="C631" s="6" t="s">
        <v>713</v>
      </c>
      <c r="D631" s="6" t="s">
        <v>108</v>
      </c>
      <c r="E631" s="6" t="s">
        <v>565</v>
      </c>
      <c r="F631" s="6" t="s">
        <v>922</v>
      </c>
      <c r="G631" s="17">
        <f>G632</f>
        <v>0</v>
      </c>
      <c r="H631" s="17">
        <f t="shared" si="135"/>
        <v>110</v>
      </c>
      <c r="I631" s="17">
        <f t="shared" si="135"/>
        <v>110</v>
      </c>
    </row>
    <row r="632" spans="1:9" ht="19.149999999999999" customHeight="1" x14ac:dyDescent="0.25">
      <c r="A632" s="327" t="s">
        <v>130</v>
      </c>
      <c r="B632" s="21">
        <v>952</v>
      </c>
      <c r="C632" s="6" t="s">
        <v>713</v>
      </c>
      <c r="D632" s="6" t="s">
        <v>108</v>
      </c>
      <c r="E632" s="6" t="s">
        <v>565</v>
      </c>
      <c r="F632" s="6" t="s">
        <v>923</v>
      </c>
      <c r="G632" s="17">
        <v>0</v>
      </c>
      <c r="H632" s="17">
        <v>110</v>
      </c>
      <c r="I632" s="17">
        <v>110</v>
      </c>
    </row>
    <row r="633" spans="1:9" ht="19.149999999999999" hidden="1" customHeight="1" x14ac:dyDescent="0.25">
      <c r="A633" s="327"/>
      <c r="B633" s="21"/>
      <c r="C633" s="6"/>
      <c r="D633" s="6"/>
      <c r="E633" s="6"/>
      <c r="F633" s="6"/>
      <c r="G633" s="17"/>
      <c r="H633" s="17"/>
      <c r="I633" s="17"/>
    </row>
    <row r="634" spans="1:9" ht="30.6" customHeight="1" x14ac:dyDescent="0.25">
      <c r="A634" s="397" t="s">
        <v>986</v>
      </c>
      <c r="B634" s="398" t="s">
        <v>223</v>
      </c>
      <c r="C634" s="398" t="s">
        <v>109</v>
      </c>
      <c r="D634" s="398" t="s">
        <v>109</v>
      </c>
      <c r="E634" s="398" t="s">
        <v>676</v>
      </c>
      <c r="F634" s="398" t="s">
        <v>222</v>
      </c>
      <c r="G634" s="186">
        <f>G635+G650</f>
        <v>6972.4689999999991</v>
      </c>
      <c r="H634" s="186">
        <f t="shared" ref="H634:I634" si="136">H635+H650</f>
        <v>6972.4689999999991</v>
      </c>
      <c r="I634" s="186">
        <f t="shared" si="136"/>
        <v>6972.4689999999991</v>
      </c>
    </row>
    <row r="635" spans="1:9" ht="60" x14ac:dyDescent="0.25">
      <c r="A635" s="327" t="s">
        <v>684</v>
      </c>
      <c r="B635" s="21" t="s">
        <v>223</v>
      </c>
      <c r="C635" s="6" t="s">
        <v>108</v>
      </c>
      <c r="D635" s="6" t="s">
        <v>111</v>
      </c>
      <c r="E635" s="6" t="s">
        <v>676</v>
      </c>
      <c r="F635" s="6" t="s">
        <v>222</v>
      </c>
      <c r="G635" s="17">
        <f>G636</f>
        <v>6954.4689999999991</v>
      </c>
      <c r="H635" s="17">
        <f>H636</f>
        <v>6959.4689999999991</v>
      </c>
      <c r="I635" s="17">
        <f t="shared" ref="I635" si="137">I636</f>
        <v>6959.4689999999991</v>
      </c>
    </row>
    <row r="636" spans="1:9" ht="30" x14ac:dyDescent="0.25">
      <c r="A636" s="327" t="s">
        <v>679</v>
      </c>
      <c r="B636" s="21" t="s">
        <v>223</v>
      </c>
      <c r="C636" s="6" t="s">
        <v>108</v>
      </c>
      <c r="D636" s="6" t="s">
        <v>111</v>
      </c>
      <c r="E636" s="6" t="s">
        <v>5</v>
      </c>
      <c r="F636" s="6" t="s">
        <v>222</v>
      </c>
      <c r="G636" s="17">
        <f>G637</f>
        <v>6954.4689999999991</v>
      </c>
      <c r="H636" s="17">
        <f>H637</f>
        <v>6959.4689999999991</v>
      </c>
      <c r="I636" s="17">
        <f t="shared" ref="I636" si="138">I637</f>
        <v>6959.4689999999991</v>
      </c>
    </row>
    <row r="637" spans="1:9" ht="45" x14ac:dyDescent="0.25">
      <c r="A637" s="327" t="s">
        <v>110</v>
      </c>
      <c r="B637" s="21" t="s">
        <v>223</v>
      </c>
      <c r="C637" s="6" t="s">
        <v>108</v>
      </c>
      <c r="D637" s="6" t="s">
        <v>111</v>
      </c>
      <c r="E637" s="6" t="s">
        <v>6</v>
      </c>
      <c r="F637" s="6" t="s">
        <v>222</v>
      </c>
      <c r="G637" s="17">
        <f>G643+G638</f>
        <v>6954.4689999999991</v>
      </c>
      <c r="H637" s="17">
        <f>H643+H638</f>
        <v>6959.4689999999991</v>
      </c>
      <c r="I637" s="17">
        <f t="shared" ref="I637" si="139">I643+I638</f>
        <v>6959.4689999999991</v>
      </c>
    </row>
    <row r="638" spans="1:9" ht="32.25" customHeight="1" x14ac:dyDescent="0.25">
      <c r="A638" s="327" t="s">
        <v>685</v>
      </c>
      <c r="B638" s="21" t="s">
        <v>223</v>
      </c>
      <c r="C638" s="6" t="s">
        <v>108</v>
      </c>
      <c r="D638" s="6" t="s">
        <v>111</v>
      </c>
      <c r="E638" s="6" t="s">
        <v>8</v>
      </c>
      <c r="F638" s="6" t="s">
        <v>222</v>
      </c>
      <c r="G638" s="17">
        <f>G639+G641</f>
        <v>3044.43</v>
      </c>
      <c r="H638" s="17">
        <f>H639+H641</f>
        <v>3044.43</v>
      </c>
      <c r="I638" s="17">
        <f>I639+I641</f>
        <v>3044.43</v>
      </c>
    </row>
    <row r="639" spans="1:9" ht="98.25" customHeight="1" x14ac:dyDescent="0.25">
      <c r="A639" s="327" t="s">
        <v>680</v>
      </c>
      <c r="B639" s="21" t="s">
        <v>223</v>
      </c>
      <c r="C639" s="6" t="s">
        <v>108</v>
      </c>
      <c r="D639" s="6" t="s">
        <v>111</v>
      </c>
      <c r="E639" s="6" t="s">
        <v>8</v>
      </c>
      <c r="F639" s="6" t="s">
        <v>681</v>
      </c>
      <c r="G639" s="17">
        <f>G640</f>
        <v>3029.43</v>
      </c>
      <c r="H639" s="17">
        <f>H640</f>
        <v>3029.43</v>
      </c>
      <c r="I639" s="17">
        <f>I640</f>
        <v>3029.43</v>
      </c>
    </row>
    <row r="640" spans="1:9" ht="35.25" customHeight="1" x14ac:dyDescent="0.25">
      <c r="A640" s="327" t="s">
        <v>682</v>
      </c>
      <c r="B640" s="21" t="s">
        <v>223</v>
      </c>
      <c r="C640" s="6" t="s">
        <v>108</v>
      </c>
      <c r="D640" s="6" t="s">
        <v>111</v>
      </c>
      <c r="E640" s="6" t="s">
        <v>8</v>
      </c>
      <c r="F640" s="6" t="s">
        <v>683</v>
      </c>
      <c r="G640" s="17">
        <f>'3'!F25</f>
        <v>3029.43</v>
      </c>
      <c r="H640" s="17">
        <f>'3'!G25</f>
        <v>3029.43</v>
      </c>
      <c r="I640" s="17">
        <f>'3'!H25</f>
        <v>3029.43</v>
      </c>
    </row>
    <row r="641" spans="1:10" ht="33.6" customHeight="1" x14ac:dyDescent="0.25">
      <c r="A641" s="327" t="s">
        <v>686</v>
      </c>
      <c r="B641" s="21" t="s">
        <v>223</v>
      </c>
      <c r="C641" s="6" t="s">
        <v>108</v>
      </c>
      <c r="D641" s="6" t="s">
        <v>111</v>
      </c>
      <c r="E641" s="6" t="s">
        <v>8</v>
      </c>
      <c r="F641" s="6" t="s">
        <v>687</v>
      </c>
      <c r="G641" s="17">
        <f>G642</f>
        <v>15</v>
      </c>
      <c r="H641" s="17">
        <f>H642</f>
        <v>15</v>
      </c>
      <c r="I641" s="17">
        <f>I642</f>
        <v>15</v>
      </c>
    </row>
    <row r="642" spans="1:10" ht="48" customHeight="1" x14ac:dyDescent="0.25">
      <c r="A642" s="327" t="s">
        <v>688</v>
      </c>
      <c r="B642" s="21" t="s">
        <v>223</v>
      </c>
      <c r="C642" s="6" t="s">
        <v>108</v>
      </c>
      <c r="D642" s="6" t="s">
        <v>111</v>
      </c>
      <c r="E642" s="6" t="s">
        <v>8</v>
      </c>
      <c r="F642" s="6" t="s">
        <v>689</v>
      </c>
      <c r="G642" s="17">
        <v>15</v>
      </c>
      <c r="H642" s="17">
        <v>15</v>
      </c>
      <c r="I642" s="17">
        <v>15</v>
      </c>
    </row>
    <row r="643" spans="1:10" ht="48" customHeight="1" x14ac:dyDescent="0.25">
      <c r="A643" s="327" t="s">
        <v>112</v>
      </c>
      <c r="B643" s="21" t="s">
        <v>223</v>
      </c>
      <c r="C643" s="6" t="s">
        <v>108</v>
      </c>
      <c r="D643" s="6" t="s">
        <v>111</v>
      </c>
      <c r="E643" s="6" t="s">
        <v>9</v>
      </c>
      <c r="F643" s="6" t="s">
        <v>222</v>
      </c>
      <c r="G643" s="17">
        <f>G644+G646+G648</f>
        <v>3910.0389999999998</v>
      </c>
      <c r="H643" s="17">
        <f>H644+H646+H648</f>
        <v>3915.0389999999998</v>
      </c>
      <c r="I643" s="17">
        <f>I644+I646+I648</f>
        <v>3915.0389999999998</v>
      </c>
    </row>
    <row r="644" spans="1:10" ht="95.25" customHeight="1" x14ac:dyDescent="0.25">
      <c r="A644" s="327" t="s">
        <v>680</v>
      </c>
      <c r="B644" s="21" t="s">
        <v>223</v>
      </c>
      <c r="C644" s="6" t="s">
        <v>108</v>
      </c>
      <c r="D644" s="6" t="s">
        <v>111</v>
      </c>
      <c r="E644" s="6" t="s">
        <v>9</v>
      </c>
      <c r="F644" s="6" t="s">
        <v>681</v>
      </c>
      <c r="G644" s="17">
        <f>G645</f>
        <v>2163</v>
      </c>
      <c r="H644" s="17">
        <f>H645</f>
        <v>3293</v>
      </c>
      <c r="I644" s="17">
        <f>I645</f>
        <v>3293</v>
      </c>
    </row>
    <row r="645" spans="1:10" ht="35.25" customHeight="1" x14ac:dyDescent="0.25">
      <c r="A645" s="327" t="s">
        <v>682</v>
      </c>
      <c r="B645" s="21" t="s">
        <v>223</v>
      </c>
      <c r="C645" s="6" t="s">
        <v>108</v>
      </c>
      <c r="D645" s="6" t="s">
        <v>111</v>
      </c>
      <c r="E645" s="6" t="s">
        <v>9</v>
      </c>
      <c r="F645" s="6" t="s">
        <v>683</v>
      </c>
      <c r="G645" s="15">
        <f>'3'!F30</f>
        <v>2163</v>
      </c>
      <c r="H645" s="15">
        <f>'3'!G30</f>
        <v>3293</v>
      </c>
      <c r="I645" s="15">
        <f>'3'!H30</f>
        <v>3293</v>
      </c>
    </row>
    <row r="646" spans="1:10" ht="33" customHeight="1" x14ac:dyDescent="0.25">
      <c r="A646" s="327" t="s">
        <v>686</v>
      </c>
      <c r="B646" s="21" t="s">
        <v>223</v>
      </c>
      <c r="C646" s="6" t="s">
        <v>108</v>
      </c>
      <c r="D646" s="6" t="s">
        <v>111</v>
      </c>
      <c r="E646" s="6" t="s">
        <v>9</v>
      </c>
      <c r="F646" s="6" t="s">
        <v>687</v>
      </c>
      <c r="G646" s="15">
        <f>G647</f>
        <v>1742.039</v>
      </c>
      <c r="H646" s="17">
        <f>H647</f>
        <v>617.03899999999999</v>
      </c>
      <c r="I646" s="17">
        <f>I647</f>
        <v>617.03899999999999</v>
      </c>
    </row>
    <row r="647" spans="1:10" ht="51" customHeight="1" x14ac:dyDescent="0.25">
      <c r="A647" s="327" t="s">
        <v>688</v>
      </c>
      <c r="B647" s="21" t="s">
        <v>223</v>
      </c>
      <c r="C647" s="6" t="s">
        <v>108</v>
      </c>
      <c r="D647" s="6" t="s">
        <v>111</v>
      </c>
      <c r="E647" s="6" t="s">
        <v>9</v>
      </c>
      <c r="F647" s="6" t="s">
        <v>689</v>
      </c>
      <c r="G647" s="15">
        <f>'3'!F32</f>
        <v>1742.039</v>
      </c>
      <c r="H647" s="15">
        <f>'3'!G32</f>
        <v>617.03899999999999</v>
      </c>
      <c r="I647" s="15">
        <f>'3'!H32</f>
        <v>617.03899999999999</v>
      </c>
    </row>
    <row r="648" spans="1:10" ht="20.25" customHeight="1" x14ac:dyDescent="0.25">
      <c r="A648" s="327" t="s">
        <v>690</v>
      </c>
      <c r="B648" s="21" t="s">
        <v>223</v>
      </c>
      <c r="C648" s="6" t="s">
        <v>108</v>
      </c>
      <c r="D648" s="6" t="s">
        <v>111</v>
      </c>
      <c r="E648" s="6" t="s">
        <v>9</v>
      </c>
      <c r="F648" s="6" t="s">
        <v>691</v>
      </c>
      <c r="G648" s="17">
        <f>G649</f>
        <v>5</v>
      </c>
      <c r="H648" s="17">
        <f>H649</f>
        <v>5</v>
      </c>
      <c r="I648" s="17">
        <f>I649</f>
        <v>5</v>
      </c>
    </row>
    <row r="649" spans="1:10" ht="20.25" customHeight="1" x14ac:dyDescent="0.25">
      <c r="A649" s="327" t="s">
        <v>692</v>
      </c>
      <c r="B649" s="21" t="s">
        <v>223</v>
      </c>
      <c r="C649" s="6" t="s">
        <v>108</v>
      </c>
      <c r="D649" s="6" t="s">
        <v>111</v>
      </c>
      <c r="E649" s="6" t="s">
        <v>9</v>
      </c>
      <c r="F649" s="6" t="s">
        <v>693</v>
      </c>
      <c r="G649" s="17">
        <v>5</v>
      </c>
      <c r="H649" s="17">
        <v>5</v>
      </c>
      <c r="I649" s="17">
        <v>5</v>
      </c>
    </row>
    <row r="650" spans="1:10" ht="51" customHeight="1" x14ac:dyDescent="0.25">
      <c r="A650" s="335" t="s">
        <v>1033</v>
      </c>
      <c r="B650" s="100" t="s">
        <v>223</v>
      </c>
      <c r="C650" s="167" t="s">
        <v>211</v>
      </c>
      <c r="D650" s="167" t="s">
        <v>695</v>
      </c>
      <c r="E650" s="167" t="s">
        <v>1030</v>
      </c>
      <c r="F650" s="167" t="s">
        <v>222</v>
      </c>
      <c r="G650" s="17">
        <f>G651</f>
        <v>18</v>
      </c>
      <c r="H650" s="17">
        <f>H651</f>
        <v>13</v>
      </c>
      <c r="I650" s="17">
        <f t="shared" ref="H650:I651" si="140">I651</f>
        <v>13</v>
      </c>
    </row>
    <row r="651" spans="1:10" ht="30" x14ac:dyDescent="0.25">
      <c r="A651" s="327" t="s">
        <v>686</v>
      </c>
      <c r="B651" s="21" t="s">
        <v>223</v>
      </c>
      <c r="C651" s="6" t="s">
        <v>211</v>
      </c>
      <c r="D651" s="6" t="s">
        <v>695</v>
      </c>
      <c r="E651" s="6" t="s">
        <v>1030</v>
      </c>
      <c r="F651" s="6" t="s">
        <v>687</v>
      </c>
      <c r="G651" s="17">
        <f>G652</f>
        <v>18</v>
      </c>
      <c r="H651" s="17">
        <f t="shared" si="140"/>
        <v>13</v>
      </c>
      <c r="I651" s="17">
        <f t="shared" si="140"/>
        <v>13</v>
      </c>
    </row>
    <row r="652" spans="1:10" ht="45" x14ac:dyDescent="0.25">
      <c r="A652" s="327" t="s">
        <v>688</v>
      </c>
      <c r="B652" s="21" t="s">
        <v>223</v>
      </c>
      <c r="C652" s="6" t="s">
        <v>211</v>
      </c>
      <c r="D652" s="6" t="s">
        <v>695</v>
      </c>
      <c r="E652" s="6" t="s">
        <v>1030</v>
      </c>
      <c r="F652" s="6" t="s">
        <v>689</v>
      </c>
      <c r="G652" s="17">
        <f>5+13</f>
        <v>18</v>
      </c>
      <c r="H652" s="17">
        <v>13</v>
      </c>
      <c r="I652" s="17">
        <v>13</v>
      </c>
    </row>
    <row r="653" spans="1:10" ht="45" customHeight="1" x14ac:dyDescent="0.25">
      <c r="A653" s="397" t="s">
        <v>987</v>
      </c>
      <c r="B653" s="398" t="s">
        <v>226</v>
      </c>
      <c r="C653" s="398" t="s">
        <v>109</v>
      </c>
      <c r="D653" s="398" t="s">
        <v>109</v>
      </c>
      <c r="E653" s="398" t="s">
        <v>676</v>
      </c>
      <c r="F653" s="398" t="s">
        <v>222</v>
      </c>
      <c r="G653" s="400">
        <f>G654+G665+G668+G674+G685+G680+G682</f>
        <v>33543.720149999994</v>
      </c>
      <c r="H653" s="400">
        <f t="shared" ref="H653:J653" si="141">H654+H665+H668+H674+H685+H680+H682</f>
        <v>22456.241999999998</v>
      </c>
      <c r="I653" s="400">
        <f t="shared" si="141"/>
        <v>22406.241999999998</v>
      </c>
      <c r="J653" s="400">
        <f t="shared" si="141"/>
        <v>0</v>
      </c>
    </row>
    <row r="654" spans="1:10" ht="64.5" customHeight="1" x14ac:dyDescent="0.25">
      <c r="A654" s="327" t="s">
        <v>696</v>
      </c>
      <c r="B654" s="21" t="s">
        <v>226</v>
      </c>
      <c r="C654" s="6" t="s">
        <v>108</v>
      </c>
      <c r="D654" s="6" t="s">
        <v>697</v>
      </c>
      <c r="E654" s="6" t="s">
        <v>676</v>
      </c>
      <c r="F654" s="6" t="s">
        <v>222</v>
      </c>
      <c r="G654" s="15">
        <f t="shared" ref="G654:I655" si="142">G655</f>
        <v>10645.2</v>
      </c>
      <c r="H654" s="17">
        <f t="shared" si="142"/>
        <v>10645.2</v>
      </c>
      <c r="I654" s="17">
        <f t="shared" si="142"/>
        <v>10645.2</v>
      </c>
    </row>
    <row r="655" spans="1:10" ht="45" customHeight="1" x14ac:dyDescent="0.25">
      <c r="A655" s="327" t="s">
        <v>110</v>
      </c>
      <c r="B655" s="21" t="s">
        <v>226</v>
      </c>
      <c r="C655" s="6" t="s">
        <v>108</v>
      </c>
      <c r="D655" s="6" t="s">
        <v>697</v>
      </c>
      <c r="E655" s="6" t="s">
        <v>5</v>
      </c>
      <c r="F655" s="6" t="s">
        <v>222</v>
      </c>
      <c r="G655" s="15">
        <f t="shared" si="142"/>
        <v>10645.2</v>
      </c>
      <c r="H655" s="17">
        <f t="shared" si="142"/>
        <v>10645.2</v>
      </c>
      <c r="I655" s="17">
        <f t="shared" si="142"/>
        <v>10645.2</v>
      </c>
    </row>
    <row r="656" spans="1:10" ht="50.25" customHeight="1" x14ac:dyDescent="0.25">
      <c r="A656" s="327" t="s">
        <v>698</v>
      </c>
      <c r="B656" s="21" t="s">
        <v>226</v>
      </c>
      <c r="C656" s="6" t="s">
        <v>108</v>
      </c>
      <c r="D656" s="6" t="s">
        <v>697</v>
      </c>
      <c r="E656" s="6" t="s">
        <v>6</v>
      </c>
      <c r="F656" s="6" t="s">
        <v>222</v>
      </c>
      <c r="G656" s="15">
        <f>G657+G659+G663+G677+G661</f>
        <v>10645.2</v>
      </c>
      <c r="H656" s="17">
        <f>H657+H659+H663+H677</f>
        <v>10645.2</v>
      </c>
      <c r="I656" s="17">
        <f>I657+I659+I663+I677</f>
        <v>10645.2</v>
      </c>
    </row>
    <row r="657" spans="1:9" ht="95.25" customHeight="1" x14ac:dyDescent="0.25">
      <c r="A657" s="327" t="s">
        <v>680</v>
      </c>
      <c r="B657" s="21" t="s">
        <v>226</v>
      </c>
      <c r="C657" s="6" t="s">
        <v>108</v>
      </c>
      <c r="D657" s="6" t="s">
        <v>697</v>
      </c>
      <c r="E657" s="6" t="s">
        <v>9</v>
      </c>
      <c r="F657" s="6" t="s">
        <v>681</v>
      </c>
      <c r="G657" s="15">
        <f>G658</f>
        <v>9647.3000000000011</v>
      </c>
      <c r="H657" s="17">
        <f>H658</f>
        <v>9647.3000000000011</v>
      </c>
      <c r="I657" s="17">
        <f>I658</f>
        <v>9647.3000000000011</v>
      </c>
    </row>
    <row r="658" spans="1:9" ht="32.25" customHeight="1" x14ac:dyDescent="0.25">
      <c r="A658" s="327" t="s">
        <v>682</v>
      </c>
      <c r="B658" s="21" t="s">
        <v>226</v>
      </c>
      <c r="C658" s="6" t="s">
        <v>108</v>
      </c>
      <c r="D658" s="6" t="s">
        <v>697</v>
      </c>
      <c r="E658" s="6" t="s">
        <v>9</v>
      </c>
      <c r="F658" s="6" t="s">
        <v>683</v>
      </c>
      <c r="G658" s="15">
        <f>'3'!F53</f>
        <v>9647.3000000000011</v>
      </c>
      <c r="H658" s="15">
        <f>'3'!G53</f>
        <v>9647.3000000000011</v>
      </c>
      <c r="I658" s="15">
        <f>'3'!H53</f>
        <v>9647.3000000000011</v>
      </c>
    </row>
    <row r="659" spans="1:9" ht="33" customHeight="1" x14ac:dyDescent="0.25">
      <c r="A659" s="327" t="s">
        <v>686</v>
      </c>
      <c r="B659" s="21" t="s">
        <v>226</v>
      </c>
      <c r="C659" s="6" t="s">
        <v>108</v>
      </c>
      <c r="D659" s="6" t="s">
        <v>697</v>
      </c>
      <c r="E659" s="6" t="s">
        <v>9</v>
      </c>
      <c r="F659" s="6" t="s">
        <v>687</v>
      </c>
      <c r="G659" s="15">
        <f>G660</f>
        <v>995.9</v>
      </c>
      <c r="H659" s="17">
        <f>H660</f>
        <v>995.9</v>
      </c>
      <c r="I659" s="17">
        <f>I660</f>
        <v>995.9</v>
      </c>
    </row>
    <row r="660" spans="1:9" ht="48" customHeight="1" x14ac:dyDescent="0.25">
      <c r="A660" s="327" t="s">
        <v>688</v>
      </c>
      <c r="B660" s="21" t="s">
        <v>226</v>
      </c>
      <c r="C660" s="6" t="s">
        <v>108</v>
      </c>
      <c r="D660" s="6" t="s">
        <v>697</v>
      </c>
      <c r="E660" s="6" t="s">
        <v>9</v>
      </c>
      <c r="F660" s="6" t="s">
        <v>689</v>
      </c>
      <c r="G660" s="15">
        <f>'3'!F55</f>
        <v>995.9</v>
      </c>
      <c r="H660" s="15">
        <f>'3'!G55</f>
        <v>995.9</v>
      </c>
      <c r="I660" s="15">
        <f>'3'!H55</f>
        <v>995.9</v>
      </c>
    </row>
    <row r="661" spans="1:9" ht="30" hidden="1" x14ac:dyDescent="0.25">
      <c r="A661" s="377" t="s">
        <v>630</v>
      </c>
      <c r="B661" s="101" t="s">
        <v>226</v>
      </c>
      <c r="C661" s="11" t="s">
        <v>108</v>
      </c>
      <c r="D661" s="11" t="s">
        <v>713</v>
      </c>
      <c r="E661" s="101" t="s">
        <v>636</v>
      </c>
      <c r="F661" s="11" t="s">
        <v>687</v>
      </c>
      <c r="G661" s="15">
        <f>G662</f>
        <v>0</v>
      </c>
      <c r="H661" s="15">
        <f>H662</f>
        <v>0</v>
      </c>
      <c r="I661" s="15">
        <f>I662</f>
        <v>0</v>
      </c>
    </row>
    <row r="662" spans="1:9" ht="45" hidden="1" x14ac:dyDescent="0.25">
      <c r="A662" s="327" t="s">
        <v>688</v>
      </c>
      <c r="B662" s="21" t="s">
        <v>226</v>
      </c>
      <c r="C662" s="6" t="s">
        <v>108</v>
      </c>
      <c r="D662" s="6" t="s">
        <v>713</v>
      </c>
      <c r="E662" s="3" t="s">
        <v>636</v>
      </c>
      <c r="F662" s="4" t="s">
        <v>689</v>
      </c>
      <c r="G662" s="15"/>
      <c r="H662" s="15">
        <v>0</v>
      </c>
      <c r="I662" s="15">
        <v>0</v>
      </c>
    </row>
    <row r="663" spans="1:9" x14ac:dyDescent="0.25">
      <c r="A663" s="327" t="s">
        <v>690</v>
      </c>
      <c r="B663" s="21" t="s">
        <v>226</v>
      </c>
      <c r="C663" s="6" t="s">
        <v>108</v>
      </c>
      <c r="D663" s="6" t="s">
        <v>697</v>
      </c>
      <c r="E663" s="6" t="s">
        <v>9</v>
      </c>
      <c r="F663" s="6" t="s">
        <v>691</v>
      </c>
      <c r="G663" s="15">
        <f>G664</f>
        <v>2</v>
      </c>
      <c r="H663" s="17">
        <f>H664</f>
        <v>2</v>
      </c>
      <c r="I663" s="17">
        <f>I664</f>
        <v>2</v>
      </c>
    </row>
    <row r="664" spans="1:9" x14ac:dyDescent="0.25">
      <c r="A664" s="327" t="s">
        <v>692</v>
      </c>
      <c r="B664" s="21" t="s">
        <v>226</v>
      </c>
      <c r="C664" s="6" t="s">
        <v>108</v>
      </c>
      <c r="D664" s="6" t="s">
        <v>697</v>
      </c>
      <c r="E664" s="6" t="s">
        <v>9</v>
      </c>
      <c r="F664" s="6" t="s">
        <v>693</v>
      </c>
      <c r="G664" s="15">
        <f>'3'!F57</f>
        <v>2</v>
      </c>
      <c r="H664" s="15">
        <f>'3'!G57</f>
        <v>2</v>
      </c>
      <c r="I664" s="15">
        <f>'3'!H57</f>
        <v>2</v>
      </c>
    </row>
    <row r="665" spans="1:9" hidden="1" x14ac:dyDescent="0.25">
      <c r="A665" s="327" t="s">
        <v>730</v>
      </c>
      <c r="B665" s="21" t="s">
        <v>226</v>
      </c>
      <c r="C665" s="6" t="s">
        <v>108</v>
      </c>
      <c r="D665" s="6" t="s">
        <v>697</v>
      </c>
      <c r="E665" s="6" t="s">
        <v>988</v>
      </c>
      <c r="F665" s="6" t="s">
        <v>222</v>
      </c>
      <c r="G665" s="15">
        <f t="shared" ref="G665:I666" si="143">G666</f>
        <v>0</v>
      </c>
      <c r="H665" s="17">
        <f t="shared" si="143"/>
        <v>0</v>
      </c>
      <c r="I665" s="17">
        <f t="shared" si="143"/>
        <v>0</v>
      </c>
    </row>
    <row r="666" spans="1:9" hidden="1" x14ac:dyDescent="0.25">
      <c r="A666" s="327" t="s">
        <v>690</v>
      </c>
      <c r="B666" s="21" t="s">
        <v>226</v>
      </c>
      <c r="C666" s="6" t="s">
        <v>108</v>
      </c>
      <c r="D666" s="6" t="s">
        <v>697</v>
      </c>
      <c r="E666" s="6" t="s">
        <v>988</v>
      </c>
      <c r="F666" s="6" t="s">
        <v>691</v>
      </c>
      <c r="G666" s="15">
        <f t="shared" si="143"/>
        <v>0</v>
      </c>
      <c r="H666" s="17">
        <f t="shared" si="143"/>
        <v>0</v>
      </c>
      <c r="I666" s="17">
        <f t="shared" si="143"/>
        <v>0</v>
      </c>
    </row>
    <row r="667" spans="1:9" hidden="1" x14ac:dyDescent="0.25">
      <c r="A667" s="327" t="s">
        <v>730</v>
      </c>
      <c r="B667" s="21" t="s">
        <v>226</v>
      </c>
      <c r="C667" s="6" t="s">
        <v>108</v>
      </c>
      <c r="D667" s="6" t="s">
        <v>697</v>
      </c>
      <c r="E667" s="6" t="s">
        <v>988</v>
      </c>
      <c r="F667" s="6" t="s">
        <v>731</v>
      </c>
      <c r="G667" s="15"/>
      <c r="H667" s="20"/>
      <c r="I667" s="20"/>
    </row>
    <row r="668" spans="1:9" ht="30" hidden="1" x14ac:dyDescent="0.25">
      <c r="A668" s="349" t="s">
        <v>708</v>
      </c>
      <c r="B668" s="46" t="s">
        <v>226</v>
      </c>
      <c r="C668" s="22" t="s">
        <v>108</v>
      </c>
      <c r="D668" s="22" t="s">
        <v>211</v>
      </c>
      <c r="E668" s="22" t="s">
        <v>676</v>
      </c>
      <c r="F668" s="22" t="s">
        <v>222</v>
      </c>
      <c r="G668" s="99">
        <f>G669</f>
        <v>0</v>
      </c>
      <c r="H668" s="19">
        <f t="shared" ref="H668:I672" si="144">H669</f>
        <v>0</v>
      </c>
      <c r="I668" s="19">
        <f t="shared" si="144"/>
        <v>0</v>
      </c>
    </row>
    <row r="669" spans="1:9" ht="30" hidden="1" x14ac:dyDescent="0.25">
      <c r="A669" s="327" t="s">
        <v>709</v>
      </c>
      <c r="B669" s="21" t="s">
        <v>226</v>
      </c>
      <c r="C669" s="6" t="s">
        <v>108</v>
      </c>
      <c r="D669" s="6" t="s">
        <v>211</v>
      </c>
      <c r="E669" s="6" t="s">
        <v>5</v>
      </c>
      <c r="F669" s="6" t="s">
        <v>222</v>
      </c>
      <c r="G669" s="15">
        <f>G670</f>
        <v>0</v>
      </c>
      <c r="H669" s="17">
        <f t="shared" si="144"/>
        <v>0</v>
      </c>
      <c r="I669" s="17">
        <f t="shared" si="144"/>
        <v>0</v>
      </c>
    </row>
    <row r="670" spans="1:9" ht="45" hidden="1" x14ac:dyDescent="0.25">
      <c r="A670" s="327" t="s">
        <v>110</v>
      </c>
      <c r="B670" s="21" t="s">
        <v>226</v>
      </c>
      <c r="C670" s="6" t="s">
        <v>108</v>
      </c>
      <c r="D670" s="6" t="s">
        <v>211</v>
      </c>
      <c r="E670" s="6" t="s">
        <v>6</v>
      </c>
      <c r="F670" s="6" t="s">
        <v>222</v>
      </c>
      <c r="G670" s="15">
        <f>G671</f>
        <v>0</v>
      </c>
      <c r="H670" s="17">
        <f t="shared" si="144"/>
        <v>0</v>
      </c>
      <c r="I670" s="17">
        <f t="shared" si="144"/>
        <v>0</v>
      </c>
    </row>
    <row r="671" spans="1:9" ht="30" hidden="1" x14ac:dyDescent="0.25">
      <c r="A671" s="327" t="s">
        <v>266</v>
      </c>
      <c r="B671" s="21" t="s">
        <v>226</v>
      </c>
      <c r="C671" s="6" t="s">
        <v>108</v>
      </c>
      <c r="D671" s="6" t="s">
        <v>211</v>
      </c>
      <c r="E671" s="6" t="s">
        <v>267</v>
      </c>
      <c r="F671" s="6" t="s">
        <v>222</v>
      </c>
      <c r="G671" s="15">
        <f>G672</f>
        <v>0</v>
      </c>
      <c r="H671" s="17">
        <f t="shared" si="144"/>
        <v>0</v>
      </c>
      <c r="I671" s="17">
        <f t="shared" si="144"/>
        <v>0</v>
      </c>
    </row>
    <row r="672" spans="1:9" hidden="1" x14ac:dyDescent="0.25">
      <c r="A672" s="327" t="s">
        <v>690</v>
      </c>
      <c r="B672" s="21" t="s">
        <v>226</v>
      </c>
      <c r="C672" s="6" t="s">
        <v>108</v>
      </c>
      <c r="D672" s="6" t="s">
        <v>211</v>
      </c>
      <c r="E672" s="6" t="s">
        <v>267</v>
      </c>
      <c r="F672" s="6" t="s">
        <v>691</v>
      </c>
      <c r="G672" s="15">
        <f>G673</f>
        <v>0</v>
      </c>
      <c r="H672" s="17">
        <f t="shared" si="144"/>
        <v>0</v>
      </c>
      <c r="I672" s="17">
        <f t="shared" si="144"/>
        <v>0</v>
      </c>
    </row>
    <row r="673" spans="1:9" hidden="1" x14ac:dyDescent="0.25">
      <c r="A673" s="380" t="s">
        <v>710</v>
      </c>
      <c r="B673" s="21" t="s">
        <v>226</v>
      </c>
      <c r="C673" s="6" t="s">
        <v>108</v>
      </c>
      <c r="D673" s="6" t="s">
        <v>211</v>
      </c>
      <c r="E673" s="6" t="s">
        <v>267</v>
      </c>
      <c r="F673" s="6" t="s">
        <v>711</v>
      </c>
      <c r="G673" s="15"/>
      <c r="H673" s="17"/>
      <c r="I673" s="17"/>
    </row>
    <row r="674" spans="1:9" hidden="1" x14ac:dyDescent="0.25">
      <c r="A674" s="349" t="s">
        <v>730</v>
      </c>
      <c r="B674" s="46" t="s">
        <v>226</v>
      </c>
      <c r="C674" s="22" t="s">
        <v>108</v>
      </c>
      <c r="D674" s="22" t="s">
        <v>713</v>
      </c>
      <c r="E674" s="22" t="s">
        <v>12</v>
      </c>
      <c r="F674" s="22" t="s">
        <v>222</v>
      </c>
      <c r="G674" s="99">
        <f t="shared" ref="G674:I675" si="145">G675</f>
        <v>0</v>
      </c>
      <c r="H674" s="19">
        <f t="shared" si="145"/>
        <v>0</v>
      </c>
      <c r="I674" s="19">
        <f t="shared" si="145"/>
        <v>0</v>
      </c>
    </row>
    <row r="675" spans="1:9" hidden="1" x14ac:dyDescent="0.25">
      <c r="A675" s="327" t="s">
        <v>690</v>
      </c>
      <c r="B675" s="21" t="s">
        <v>226</v>
      </c>
      <c r="C675" s="6" t="s">
        <v>108</v>
      </c>
      <c r="D675" s="6" t="s">
        <v>713</v>
      </c>
      <c r="E675" s="6" t="s">
        <v>12</v>
      </c>
      <c r="F675" s="6" t="s">
        <v>691</v>
      </c>
      <c r="G675" s="15">
        <f t="shared" si="145"/>
        <v>0</v>
      </c>
      <c r="H675" s="17">
        <f t="shared" si="145"/>
        <v>0</v>
      </c>
      <c r="I675" s="17">
        <f t="shared" si="145"/>
        <v>0</v>
      </c>
    </row>
    <row r="676" spans="1:9" hidden="1" x14ac:dyDescent="0.25">
      <c r="A676" s="327" t="s">
        <v>730</v>
      </c>
      <c r="B676" s="21" t="s">
        <v>226</v>
      </c>
      <c r="C676" s="6" t="s">
        <v>108</v>
      </c>
      <c r="D676" s="6" t="s">
        <v>713</v>
      </c>
      <c r="E676" s="6" t="s">
        <v>12</v>
      </c>
      <c r="F676" s="6" t="s">
        <v>731</v>
      </c>
      <c r="G676" s="15"/>
      <c r="H676" s="17"/>
      <c r="I676" s="17"/>
    </row>
    <row r="677" spans="1:9" hidden="1" x14ac:dyDescent="0.25">
      <c r="A677" s="349" t="s">
        <v>730</v>
      </c>
      <c r="B677" s="46" t="s">
        <v>226</v>
      </c>
      <c r="C677" s="22" t="s">
        <v>108</v>
      </c>
      <c r="D677" s="22" t="s">
        <v>713</v>
      </c>
      <c r="E677" s="22" t="s">
        <v>12</v>
      </c>
      <c r="F677" s="22" t="s">
        <v>222</v>
      </c>
      <c r="G677" s="99">
        <f t="shared" ref="G677:I678" si="146">G678</f>
        <v>0</v>
      </c>
      <c r="H677" s="19">
        <f t="shared" si="146"/>
        <v>0</v>
      </c>
      <c r="I677" s="19">
        <f t="shared" si="146"/>
        <v>0</v>
      </c>
    </row>
    <row r="678" spans="1:9" hidden="1" x14ac:dyDescent="0.25">
      <c r="A678" s="327" t="s">
        <v>690</v>
      </c>
      <c r="B678" s="21" t="s">
        <v>226</v>
      </c>
      <c r="C678" s="6" t="s">
        <v>108</v>
      </c>
      <c r="D678" s="6" t="s">
        <v>713</v>
      </c>
      <c r="E678" s="6" t="s">
        <v>12</v>
      </c>
      <c r="F678" s="6" t="s">
        <v>691</v>
      </c>
      <c r="G678" s="15">
        <f t="shared" si="146"/>
        <v>0</v>
      </c>
      <c r="H678" s="17">
        <f t="shared" si="146"/>
        <v>0</v>
      </c>
      <c r="I678" s="17">
        <f t="shared" si="146"/>
        <v>0</v>
      </c>
    </row>
    <row r="679" spans="1:9" hidden="1" x14ac:dyDescent="0.25">
      <c r="A679" s="327" t="s">
        <v>730</v>
      </c>
      <c r="B679" s="21" t="s">
        <v>226</v>
      </c>
      <c r="C679" s="6" t="s">
        <v>108</v>
      </c>
      <c r="D679" s="6" t="s">
        <v>713</v>
      </c>
      <c r="E679" s="6" t="s">
        <v>12</v>
      </c>
      <c r="F679" s="6" t="s">
        <v>731</v>
      </c>
      <c r="G679" s="15"/>
      <c r="H679" s="17"/>
      <c r="I679" s="17"/>
    </row>
    <row r="680" spans="1:9" ht="30" hidden="1" x14ac:dyDescent="0.25">
      <c r="A680" s="326" t="s">
        <v>630</v>
      </c>
      <c r="B680" s="3" t="s">
        <v>226</v>
      </c>
      <c r="C680" s="4" t="s">
        <v>108</v>
      </c>
      <c r="D680" s="4" t="s">
        <v>713</v>
      </c>
      <c r="E680" s="3" t="s">
        <v>9</v>
      </c>
      <c r="F680" s="4" t="s">
        <v>687</v>
      </c>
      <c r="G680" s="15">
        <f>G681</f>
        <v>0</v>
      </c>
      <c r="H680" s="15">
        <f>H681</f>
        <v>0</v>
      </c>
      <c r="I680" s="15">
        <f>I681</f>
        <v>0</v>
      </c>
    </row>
    <row r="681" spans="1:9" ht="45" hidden="1" x14ac:dyDescent="0.25">
      <c r="A681" s="327" t="s">
        <v>688</v>
      </c>
      <c r="B681" s="21" t="s">
        <v>226</v>
      </c>
      <c r="C681" s="6" t="s">
        <v>108</v>
      </c>
      <c r="D681" s="6" t="s">
        <v>713</v>
      </c>
      <c r="E681" s="3" t="s">
        <v>9</v>
      </c>
      <c r="F681" s="4" t="s">
        <v>689</v>
      </c>
      <c r="G681" s="15">
        <v>0</v>
      </c>
      <c r="H681" s="17">
        <v>0</v>
      </c>
      <c r="I681" s="17">
        <v>0</v>
      </c>
    </row>
    <row r="682" spans="1:9" s="184" customFormat="1" ht="51.75" customHeight="1" x14ac:dyDescent="0.25">
      <c r="A682" s="335" t="s">
        <v>1033</v>
      </c>
      <c r="B682" s="100" t="s">
        <v>226</v>
      </c>
      <c r="C682" s="167" t="s">
        <v>211</v>
      </c>
      <c r="D682" s="167" t="s">
        <v>695</v>
      </c>
      <c r="E682" s="167" t="s">
        <v>1030</v>
      </c>
      <c r="F682" s="167" t="s">
        <v>222</v>
      </c>
      <c r="G682" s="99">
        <f>G683</f>
        <v>20</v>
      </c>
      <c r="H682" s="99">
        <f t="shared" ref="H682:I683" si="147">H683</f>
        <v>20</v>
      </c>
      <c r="I682" s="99">
        <f t="shared" si="147"/>
        <v>20</v>
      </c>
    </row>
    <row r="683" spans="1:9" ht="35.25" customHeight="1" x14ac:dyDescent="0.25">
      <c r="A683" s="327" t="s">
        <v>686</v>
      </c>
      <c r="B683" s="21" t="s">
        <v>226</v>
      </c>
      <c r="C683" s="6" t="s">
        <v>211</v>
      </c>
      <c r="D683" s="6" t="s">
        <v>695</v>
      </c>
      <c r="E683" s="6" t="s">
        <v>1030</v>
      </c>
      <c r="F683" s="6" t="s">
        <v>687</v>
      </c>
      <c r="G683" s="15">
        <f>G684</f>
        <v>20</v>
      </c>
      <c r="H683" s="15">
        <f t="shared" si="147"/>
        <v>20</v>
      </c>
      <c r="I683" s="15">
        <f t="shared" si="147"/>
        <v>20</v>
      </c>
    </row>
    <row r="684" spans="1:9" ht="45" x14ac:dyDescent="0.25">
      <c r="A684" s="327" t="s">
        <v>688</v>
      </c>
      <c r="B684" s="21" t="s">
        <v>226</v>
      </c>
      <c r="C684" s="6" t="s">
        <v>211</v>
      </c>
      <c r="D684" s="6" t="s">
        <v>695</v>
      </c>
      <c r="E684" s="6" t="s">
        <v>1030</v>
      </c>
      <c r="F684" s="6" t="s">
        <v>689</v>
      </c>
      <c r="G684" s="15">
        <v>20</v>
      </c>
      <c r="H684" s="15">
        <v>20</v>
      </c>
      <c r="I684" s="15">
        <v>20</v>
      </c>
    </row>
    <row r="685" spans="1:9" ht="75" x14ac:dyDescent="0.25">
      <c r="A685" s="376" t="s">
        <v>486</v>
      </c>
      <c r="B685" s="199" t="s">
        <v>226</v>
      </c>
      <c r="C685" s="200" t="s">
        <v>925</v>
      </c>
      <c r="D685" s="200" t="s">
        <v>109</v>
      </c>
      <c r="E685" s="200" t="s">
        <v>286</v>
      </c>
      <c r="F685" s="200" t="s">
        <v>222</v>
      </c>
      <c r="G685" s="201">
        <f>G686+G694+G696+G700+G687+G704+G706+G709</f>
        <v>22878.520149999997</v>
      </c>
      <c r="H685" s="201">
        <f>H686+H694+H696+H700+H687+H704+H706+H709</f>
        <v>11791.041999999999</v>
      </c>
      <c r="I685" s="201">
        <f>I686+I694+I696+I700+I687+I704+I706+I709</f>
        <v>11741.041999999999</v>
      </c>
    </row>
    <row r="686" spans="1:9" ht="50.25" customHeight="1" x14ac:dyDescent="0.25">
      <c r="A686" s="326" t="s">
        <v>926</v>
      </c>
      <c r="B686" s="3" t="s">
        <v>226</v>
      </c>
      <c r="C686" s="4" t="s">
        <v>925</v>
      </c>
      <c r="D686" s="4" t="s">
        <v>108</v>
      </c>
      <c r="E686" s="4" t="s">
        <v>286</v>
      </c>
      <c r="F686" s="4" t="s">
        <v>222</v>
      </c>
      <c r="G686" s="15">
        <f>G691</f>
        <v>7883.3519999999999</v>
      </c>
      <c r="H686" s="15">
        <f>H691</f>
        <v>0</v>
      </c>
      <c r="I686" s="15">
        <f>I691</f>
        <v>0</v>
      </c>
    </row>
    <row r="687" spans="1:9" ht="45" x14ac:dyDescent="0.25">
      <c r="A687" s="349" t="s">
        <v>927</v>
      </c>
      <c r="B687" s="21" t="s">
        <v>226</v>
      </c>
      <c r="C687" s="22" t="s">
        <v>925</v>
      </c>
      <c r="D687" s="22" t="s">
        <v>108</v>
      </c>
      <c r="E687" s="22" t="s">
        <v>279</v>
      </c>
      <c r="F687" s="22" t="s">
        <v>222</v>
      </c>
      <c r="G687" s="19">
        <f>G688</f>
        <v>11041.041999999999</v>
      </c>
      <c r="H687" s="19">
        <f t="shared" ref="H687:I689" si="148">H688</f>
        <v>0</v>
      </c>
      <c r="I687" s="19">
        <f t="shared" si="148"/>
        <v>0</v>
      </c>
    </row>
    <row r="688" spans="1:9" ht="21" customHeight="1" x14ac:dyDescent="0.25">
      <c r="A688" s="327" t="s">
        <v>753</v>
      </c>
      <c r="B688" s="21" t="s">
        <v>226</v>
      </c>
      <c r="C688" s="6" t="s">
        <v>925</v>
      </c>
      <c r="D688" s="6" t="s">
        <v>108</v>
      </c>
      <c r="E688" s="6" t="s">
        <v>279</v>
      </c>
      <c r="F688" s="6" t="s">
        <v>222</v>
      </c>
      <c r="G688" s="17">
        <f>G689</f>
        <v>11041.041999999999</v>
      </c>
      <c r="H688" s="17">
        <f t="shared" si="148"/>
        <v>0</v>
      </c>
      <c r="I688" s="17">
        <f t="shared" si="148"/>
        <v>0</v>
      </c>
    </row>
    <row r="689" spans="1:9" ht="113.25" customHeight="1" x14ac:dyDescent="0.25">
      <c r="A689" s="349" t="s">
        <v>197</v>
      </c>
      <c r="B689" s="21" t="s">
        <v>226</v>
      </c>
      <c r="C689" s="6" t="s">
        <v>925</v>
      </c>
      <c r="D689" s="6" t="s">
        <v>108</v>
      </c>
      <c r="E689" s="6" t="s">
        <v>279</v>
      </c>
      <c r="F689" s="6" t="s">
        <v>222</v>
      </c>
      <c r="G689" s="17">
        <f>G690</f>
        <v>11041.041999999999</v>
      </c>
      <c r="H689" s="17">
        <f t="shared" si="148"/>
        <v>0</v>
      </c>
      <c r="I689" s="17">
        <f t="shared" si="148"/>
        <v>0</v>
      </c>
    </row>
    <row r="690" spans="1:9" ht="20.25" customHeight="1" x14ac:dyDescent="0.25">
      <c r="A690" s="327" t="s">
        <v>928</v>
      </c>
      <c r="B690" s="21" t="s">
        <v>226</v>
      </c>
      <c r="C690" s="6" t="s">
        <v>925</v>
      </c>
      <c r="D690" s="6" t="s">
        <v>108</v>
      </c>
      <c r="E690" s="6" t="s">
        <v>279</v>
      </c>
      <c r="F690" s="6" t="s">
        <v>929</v>
      </c>
      <c r="G690" s="17">
        <f>'5'!D218</f>
        <v>11041.041999999999</v>
      </c>
      <c r="H690" s="17">
        <f>'5'!E218</f>
        <v>0</v>
      </c>
      <c r="I690" s="17">
        <f>'5'!F218</f>
        <v>0</v>
      </c>
    </row>
    <row r="691" spans="1:9" ht="45" x14ac:dyDescent="0.25">
      <c r="A691" s="349" t="s">
        <v>185</v>
      </c>
      <c r="B691" s="21" t="s">
        <v>226</v>
      </c>
      <c r="C691" s="22" t="s">
        <v>925</v>
      </c>
      <c r="D691" s="22" t="s">
        <v>108</v>
      </c>
      <c r="E691" s="22" t="s">
        <v>280</v>
      </c>
      <c r="F691" s="22" t="s">
        <v>222</v>
      </c>
      <c r="G691" s="19">
        <f>G692</f>
        <v>7883.3519999999999</v>
      </c>
      <c r="H691" s="19">
        <f>H692</f>
        <v>0</v>
      </c>
      <c r="I691" s="19">
        <f>I692</f>
        <v>0</v>
      </c>
    </row>
    <row r="692" spans="1:9" x14ac:dyDescent="0.25">
      <c r="A692" s="327" t="s">
        <v>928</v>
      </c>
      <c r="B692" s="21" t="s">
        <v>226</v>
      </c>
      <c r="C692" s="6" t="s">
        <v>925</v>
      </c>
      <c r="D692" s="6" t="s">
        <v>108</v>
      </c>
      <c r="E692" s="6" t="s">
        <v>280</v>
      </c>
      <c r="F692" s="6" t="s">
        <v>929</v>
      </c>
      <c r="G692" s="17">
        <f>'5'!D219</f>
        <v>7883.3519999999999</v>
      </c>
      <c r="H692" s="17">
        <f>'5'!E219</f>
        <v>0</v>
      </c>
      <c r="I692" s="17">
        <f>'5'!F219</f>
        <v>0</v>
      </c>
    </row>
    <row r="693" spans="1:9" ht="45" hidden="1" x14ac:dyDescent="0.25">
      <c r="A693" s="327" t="s">
        <v>185</v>
      </c>
      <c r="B693" s="21" t="s">
        <v>226</v>
      </c>
      <c r="C693" s="6" t="s">
        <v>925</v>
      </c>
      <c r="D693" s="6" t="s">
        <v>108</v>
      </c>
      <c r="E693" s="6" t="s">
        <v>12</v>
      </c>
      <c r="F693" s="6" t="s">
        <v>222</v>
      </c>
      <c r="G693" s="17">
        <f>G694</f>
        <v>0</v>
      </c>
      <c r="H693" s="17">
        <f>H694</f>
        <v>0</v>
      </c>
      <c r="I693" s="17">
        <f>I694</f>
        <v>0</v>
      </c>
    </row>
    <row r="694" spans="1:9" hidden="1" x14ac:dyDescent="0.25">
      <c r="A694" s="327" t="s">
        <v>730</v>
      </c>
      <c r="B694" s="21" t="s">
        <v>226</v>
      </c>
      <c r="C694" s="6" t="s">
        <v>925</v>
      </c>
      <c r="D694" s="6" t="s">
        <v>108</v>
      </c>
      <c r="E694" s="6" t="s">
        <v>12</v>
      </c>
      <c r="F694" s="6" t="s">
        <v>929</v>
      </c>
      <c r="G694" s="17"/>
      <c r="H694" s="17"/>
      <c r="I694" s="17"/>
    </row>
    <row r="695" spans="1:9" ht="30" x14ac:dyDescent="0.25">
      <c r="A695" s="381" t="s">
        <v>930</v>
      </c>
      <c r="B695" s="188" t="s">
        <v>226</v>
      </c>
      <c r="C695" s="202" t="s">
        <v>925</v>
      </c>
      <c r="D695" s="202" t="s">
        <v>111</v>
      </c>
      <c r="E695" s="202" t="s">
        <v>286</v>
      </c>
      <c r="F695" s="202" t="s">
        <v>222</v>
      </c>
      <c r="G695" s="203">
        <f>G696+G701</f>
        <v>3954.1261500000001</v>
      </c>
      <c r="H695" s="203">
        <f>H696+H701</f>
        <v>0</v>
      </c>
      <c r="I695" s="203">
        <f>I696+I701</f>
        <v>0</v>
      </c>
    </row>
    <row r="696" spans="1:9" ht="30" x14ac:dyDescent="0.25">
      <c r="A696" s="327" t="s">
        <v>247</v>
      </c>
      <c r="B696" s="21" t="s">
        <v>226</v>
      </c>
      <c r="C696" s="6" t="s">
        <v>925</v>
      </c>
      <c r="D696" s="6" t="s">
        <v>111</v>
      </c>
      <c r="E696" s="6" t="s">
        <v>281</v>
      </c>
      <c r="F696" s="6" t="s">
        <v>222</v>
      </c>
      <c r="G696" s="17">
        <f>G697</f>
        <v>3954.1261500000001</v>
      </c>
      <c r="H696" s="17">
        <f>H697</f>
        <v>0</v>
      </c>
      <c r="I696" s="17">
        <f>I697</f>
        <v>0</v>
      </c>
    </row>
    <row r="697" spans="1:9" ht="16.5" customHeight="1" x14ac:dyDescent="0.25">
      <c r="A697" s="327" t="s">
        <v>753</v>
      </c>
      <c r="B697" s="21" t="s">
        <v>226</v>
      </c>
      <c r="C697" s="6" t="s">
        <v>925</v>
      </c>
      <c r="D697" s="6" t="s">
        <v>111</v>
      </c>
      <c r="E697" s="6" t="s">
        <v>281</v>
      </c>
      <c r="F697" s="6" t="s">
        <v>754</v>
      </c>
      <c r="G697" s="17">
        <f>G698+G701</f>
        <v>3954.1261500000001</v>
      </c>
      <c r="H697" s="17">
        <f>H698+H701</f>
        <v>0</v>
      </c>
      <c r="I697" s="17">
        <f>I698+I701</f>
        <v>0</v>
      </c>
    </row>
    <row r="698" spans="1:9" ht="17.649999999999999" customHeight="1" x14ac:dyDescent="0.25">
      <c r="A698" s="327" t="s">
        <v>175</v>
      </c>
      <c r="B698" s="21" t="s">
        <v>226</v>
      </c>
      <c r="C698" s="6" t="s">
        <v>925</v>
      </c>
      <c r="D698" s="6" t="s">
        <v>111</v>
      </c>
      <c r="E698" s="6" t="s">
        <v>281</v>
      </c>
      <c r="F698" s="6" t="s">
        <v>771</v>
      </c>
      <c r="G698" s="15">
        <f>'5'!D220+'5'!D222</f>
        <v>3954.1261500000001</v>
      </c>
      <c r="H698" s="15">
        <f>'5'!E220+'5'!E222</f>
        <v>0</v>
      </c>
      <c r="I698" s="15">
        <f>'5'!F220+'5'!F222</f>
        <v>0</v>
      </c>
    </row>
    <row r="699" spans="1:9" hidden="1" x14ac:dyDescent="0.25">
      <c r="A699" s="327" t="s">
        <v>753</v>
      </c>
      <c r="B699" s="21" t="s">
        <v>226</v>
      </c>
      <c r="C699" s="6" t="s">
        <v>925</v>
      </c>
      <c r="D699" s="6" t="s">
        <v>111</v>
      </c>
      <c r="E699" s="6" t="s">
        <v>270</v>
      </c>
      <c r="F699" s="6" t="s">
        <v>754</v>
      </c>
      <c r="G699" s="17">
        <f>G700</f>
        <v>0</v>
      </c>
      <c r="H699" s="17">
        <f>H700</f>
        <v>0</v>
      </c>
      <c r="I699" s="17">
        <f>I700</f>
        <v>0</v>
      </c>
    </row>
    <row r="700" spans="1:9" ht="135" hidden="1" x14ac:dyDescent="0.25">
      <c r="A700" s="327" t="s">
        <v>271</v>
      </c>
      <c r="B700" s="21" t="s">
        <v>226</v>
      </c>
      <c r="C700" s="6" t="s">
        <v>925</v>
      </c>
      <c r="D700" s="6" t="s">
        <v>111</v>
      </c>
      <c r="E700" s="6" t="s">
        <v>270</v>
      </c>
      <c r="F700" s="6" t="s">
        <v>771</v>
      </c>
      <c r="G700" s="17"/>
      <c r="H700" s="17"/>
      <c r="I700" s="17"/>
    </row>
    <row r="701" spans="1:9" ht="75" hidden="1" x14ac:dyDescent="0.25">
      <c r="A701" s="327" t="s">
        <v>931</v>
      </c>
      <c r="B701" s="21" t="s">
        <v>226</v>
      </c>
      <c r="C701" s="6" t="s">
        <v>925</v>
      </c>
      <c r="D701" s="6" t="s">
        <v>111</v>
      </c>
      <c r="E701" s="6" t="s">
        <v>932</v>
      </c>
      <c r="F701" s="6" t="s">
        <v>771</v>
      </c>
      <c r="G701" s="17"/>
      <c r="H701" s="17"/>
      <c r="I701" s="17"/>
    </row>
    <row r="702" spans="1:9" s="52" customFormat="1" x14ac:dyDescent="0.25">
      <c r="A702" s="373" t="s">
        <v>804</v>
      </c>
      <c r="B702" s="188" t="s">
        <v>226</v>
      </c>
      <c r="C702" s="189" t="s">
        <v>925</v>
      </c>
      <c r="D702" s="189" t="s">
        <v>108</v>
      </c>
      <c r="E702" s="189" t="s">
        <v>262</v>
      </c>
      <c r="F702" s="189" t="s">
        <v>222</v>
      </c>
      <c r="G702" s="190">
        <f>G703+G706+G708</f>
        <v>0</v>
      </c>
      <c r="H702" s="190">
        <f>H703+H706+H708</f>
        <v>11791.041999999999</v>
      </c>
      <c r="I702" s="190">
        <f>I703+I706+I708</f>
        <v>11741.041999999999</v>
      </c>
    </row>
    <row r="703" spans="1:9" x14ac:dyDescent="0.25">
      <c r="A703" s="327" t="s">
        <v>753</v>
      </c>
      <c r="B703" s="21"/>
      <c r="C703" s="6"/>
      <c r="D703" s="6"/>
      <c r="E703" s="6" t="s">
        <v>262</v>
      </c>
      <c r="F703" s="6" t="s">
        <v>222</v>
      </c>
      <c r="G703" s="17">
        <f t="shared" ref="G703:I704" si="149">G704</f>
        <v>0</v>
      </c>
      <c r="H703" s="17">
        <f t="shared" si="149"/>
        <v>11041.041999999999</v>
      </c>
      <c r="I703" s="17">
        <f t="shared" si="149"/>
        <v>11041.041999999999</v>
      </c>
    </row>
    <row r="704" spans="1:9" ht="111.75" customHeight="1" x14ac:dyDescent="0.25">
      <c r="A704" s="349" t="s">
        <v>197</v>
      </c>
      <c r="B704" s="46" t="s">
        <v>226</v>
      </c>
      <c r="C704" s="22" t="s">
        <v>925</v>
      </c>
      <c r="D704" s="22" t="s">
        <v>108</v>
      </c>
      <c r="E704" s="22" t="s">
        <v>262</v>
      </c>
      <c r="F704" s="22" t="s">
        <v>754</v>
      </c>
      <c r="G704" s="19">
        <f t="shared" si="149"/>
        <v>0</v>
      </c>
      <c r="H704" s="19">
        <f t="shared" si="149"/>
        <v>11041.041999999999</v>
      </c>
      <c r="I704" s="19">
        <f t="shared" si="149"/>
        <v>11041.041999999999</v>
      </c>
    </row>
    <row r="705" spans="1:10" x14ac:dyDescent="0.25">
      <c r="A705" s="327" t="s">
        <v>928</v>
      </c>
      <c r="B705" s="21" t="s">
        <v>226</v>
      </c>
      <c r="C705" s="22" t="s">
        <v>925</v>
      </c>
      <c r="D705" s="22" t="s">
        <v>108</v>
      </c>
      <c r="E705" s="6" t="s">
        <v>262</v>
      </c>
      <c r="F705" s="22" t="s">
        <v>929</v>
      </c>
      <c r="G705" s="19">
        <f>'5'!D327</f>
        <v>0</v>
      </c>
      <c r="H705" s="19">
        <f>'5'!E327</f>
        <v>11041.041999999999</v>
      </c>
      <c r="I705" s="19">
        <f>'5'!F327</f>
        <v>11041.041999999999</v>
      </c>
    </row>
    <row r="706" spans="1:10" ht="45" x14ac:dyDescent="0.25">
      <c r="A706" s="349" t="s">
        <v>185</v>
      </c>
      <c r="B706" s="21" t="s">
        <v>226</v>
      </c>
      <c r="C706" s="6" t="s">
        <v>925</v>
      </c>
      <c r="D706" s="6" t="s">
        <v>108</v>
      </c>
      <c r="E706" s="6" t="s">
        <v>566</v>
      </c>
      <c r="F706" s="6" t="s">
        <v>754</v>
      </c>
      <c r="G706" s="17">
        <f>G707</f>
        <v>0</v>
      </c>
      <c r="H706" s="17">
        <f>H707</f>
        <v>650</v>
      </c>
      <c r="I706" s="17">
        <f>I707</f>
        <v>600</v>
      </c>
    </row>
    <row r="707" spans="1:10" x14ac:dyDescent="0.25">
      <c r="A707" s="327" t="s">
        <v>928</v>
      </c>
      <c r="B707" s="21" t="s">
        <v>226</v>
      </c>
      <c r="C707" s="6" t="s">
        <v>925</v>
      </c>
      <c r="D707" s="6" t="s">
        <v>108</v>
      </c>
      <c r="E707" s="6" t="s">
        <v>566</v>
      </c>
      <c r="F707" s="6" t="s">
        <v>929</v>
      </c>
      <c r="G707" s="17">
        <f>'5'!D328</f>
        <v>0</v>
      </c>
      <c r="H707" s="17">
        <f>'5'!E328</f>
        <v>650</v>
      </c>
      <c r="I707" s="17">
        <f>'5'!F328</f>
        <v>600</v>
      </c>
    </row>
    <row r="708" spans="1:10" ht="30" x14ac:dyDescent="0.25">
      <c r="A708" s="349" t="s">
        <v>930</v>
      </c>
      <c r="B708" s="46" t="s">
        <v>226</v>
      </c>
      <c r="C708" s="22" t="s">
        <v>925</v>
      </c>
      <c r="D708" s="22" t="s">
        <v>111</v>
      </c>
      <c r="E708" s="22" t="s">
        <v>567</v>
      </c>
      <c r="F708" s="22" t="s">
        <v>754</v>
      </c>
      <c r="G708" s="19">
        <f>G709</f>
        <v>0</v>
      </c>
      <c r="H708" s="19">
        <f>H709</f>
        <v>100</v>
      </c>
      <c r="I708" s="19">
        <f>I709</f>
        <v>100</v>
      </c>
    </row>
    <row r="709" spans="1:10" x14ac:dyDescent="0.25">
      <c r="A709" s="327" t="s">
        <v>175</v>
      </c>
      <c r="B709" s="21" t="s">
        <v>226</v>
      </c>
      <c r="C709" s="6" t="s">
        <v>925</v>
      </c>
      <c r="D709" s="6" t="s">
        <v>111</v>
      </c>
      <c r="E709" s="6" t="s">
        <v>567</v>
      </c>
      <c r="F709" s="6" t="s">
        <v>771</v>
      </c>
      <c r="G709" s="17">
        <f>'5'!D329</f>
        <v>0</v>
      </c>
      <c r="H709" s="17">
        <f>'5'!E329</f>
        <v>100</v>
      </c>
      <c r="I709" s="17">
        <f>'5'!F329</f>
        <v>100</v>
      </c>
    </row>
    <row r="710" spans="1:10" ht="85.5" x14ac:dyDescent="0.25">
      <c r="A710" s="397" t="s">
        <v>989</v>
      </c>
      <c r="B710" s="398" t="s">
        <v>225</v>
      </c>
      <c r="C710" s="398" t="s">
        <v>109</v>
      </c>
      <c r="D710" s="398" t="s">
        <v>109</v>
      </c>
      <c r="E710" s="398" t="s">
        <v>676</v>
      </c>
      <c r="F710" s="398" t="s">
        <v>222</v>
      </c>
      <c r="G710" s="186">
        <f>G711+G934+G953</f>
        <v>653280.48466000007</v>
      </c>
      <c r="H710" s="186">
        <f>H711+H934+H953</f>
        <v>543029.36564000009</v>
      </c>
      <c r="I710" s="186">
        <f>I711+I934+I953</f>
        <v>545845.63581000001</v>
      </c>
      <c r="J710" s="8">
        <f>185551.37797+291254.4145-544</f>
        <v>476261.79246999999</v>
      </c>
    </row>
    <row r="711" spans="1:10" x14ac:dyDescent="0.25">
      <c r="A711" s="375" t="s">
        <v>798</v>
      </c>
      <c r="B711" s="194" t="s">
        <v>225</v>
      </c>
      <c r="C711" s="193" t="s">
        <v>211</v>
      </c>
      <c r="D711" s="193" t="s">
        <v>109</v>
      </c>
      <c r="E711" s="193" t="s">
        <v>676</v>
      </c>
      <c r="F711" s="193" t="s">
        <v>222</v>
      </c>
      <c r="G711" s="187">
        <f>G712+G738+G817+G845+G850+G860+G871+G842</f>
        <v>645567.15766000003</v>
      </c>
      <c r="H711" s="187">
        <f>H712+H738+H817+H845+H850+H860+H871+H842</f>
        <v>535427.7556400001</v>
      </c>
      <c r="I711" s="187">
        <f>I712+I738+I817+I845+I850+I860+I871+I842</f>
        <v>539134.87080999999</v>
      </c>
      <c r="J711" s="49">
        <v>185551.37797</v>
      </c>
    </row>
    <row r="712" spans="1:10" x14ac:dyDescent="0.25">
      <c r="A712" s="373" t="s">
        <v>799</v>
      </c>
      <c r="B712" s="188" t="s">
        <v>225</v>
      </c>
      <c r="C712" s="189" t="s">
        <v>211</v>
      </c>
      <c r="D712" s="189" t="s">
        <v>108</v>
      </c>
      <c r="E712" s="189" t="s">
        <v>676</v>
      </c>
      <c r="F712" s="189" t="s">
        <v>222</v>
      </c>
      <c r="G712" s="190">
        <f>G713+G723+G726+G733</f>
        <v>100107.776</v>
      </c>
      <c r="H712" s="190">
        <f>H713+H723+H726+H733</f>
        <v>90612.01999999999</v>
      </c>
      <c r="I712" s="190">
        <f>I713+I723+I726+I733</f>
        <v>93821.40400000001</v>
      </c>
      <c r="J712" s="49">
        <f>J710-G710</f>
        <v>-177018.69219000009</v>
      </c>
    </row>
    <row r="713" spans="1:10" ht="48.75" customHeight="1" x14ac:dyDescent="0.25">
      <c r="A713" s="349" t="s">
        <v>734</v>
      </c>
      <c r="B713" s="46" t="s">
        <v>225</v>
      </c>
      <c r="C713" s="22" t="s">
        <v>211</v>
      </c>
      <c r="D713" s="22" t="s">
        <v>108</v>
      </c>
      <c r="E713" s="22" t="s">
        <v>22</v>
      </c>
      <c r="F713" s="22" t="s">
        <v>222</v>
      </c>
      <c r="G713" s="19">
        <f>G714</f>
        <v>48143.356</v>
      </c>
      <c r="H713" s="19">
        <f>H714</f>
        <v>35488.356</v>
      </c>
      <c r="I713" s="19">
        <f>I714</f>
        <v>35488.356</v>
      </c>
      <c r="J713" s="8">
        <f>77041.29697-544</f>
        <v>76497.296969999996</v>
      </c>
    </row>
    <row r="714" spans="1:10" ht="49.5" customHeight="1" x14ac:dyDescent="0.25">
      <c r="A714" s="346" t="s">
        <v>800</v>
      </c>
      <c r="B714" s="21" t="s">
        <v>225</v>
      </c>
      <c r="C714" s="6" t="s">
        <v>211</v>
      </c>
      <c r="D714" s="6" t="s">
        <v>108</v>
      </c>
      <c r="E714" s="6" t="s">
        <v>31</v>
      </c>
      <c r="F714" s="6" t="s">
        <v>222</v>
      </c>
      <c r="G714" s="17">
        <f>G715+G720+G718</f>
        <v>48143.356</v>
      </c>
      <c r="H714" s="17">
        <f>H715+H720+H718</f>
        <v>35488.356</v>
      </c>
      <c r="I714" s="17">
        <f>I715+I720+I718</f>
        <v>35488.356</v>
      </c>
      <c r="J714" s="49">
        <f>J713-G712</f>
        <v>-23610.479030000002</v>
      </c>
    </row>
    <row r="715" spans="1:10" ht="48.75" customHeight="1" x14ac:dyDescent="0.25">
      <c r="A715" s="327" t="s">
        <v>725</v>
      </c>
      <c r="B715" s="21" t="s">
        <v>225</v>
      </c>
      <c r="C715" s="6" t="s">
        <v>211</v>
      </c>
      <c r="D715" s="6" t="s">
        <v>108</v>
      </c>
      <c r="E715" s="6" t="s">
        <v>801</v>
      </c>
      <c r="F715" s="6" t="s">
        <v>724</v>
      </c>
      <c r="G715" s="17">
        <f>G716</f>
        <v>150</v>
      </c>
      <c r="H715" s="17">
        <f>H716</f>
        <v>200</v>
      </c>
      <c r="I715" s="17">
        <f>I716</f>
        <v>200</v>
      </c>
    </row>
    <row r="716" spans="1:10" ht="20.25" customHeight="1" x14ac:dyDescent="0.25">
      <c r="A716" s="327" t="s">
        <v>124</v>
      </c>
      <c r="B716" s="21" t="s">
        <v>225</v>
      </c>
      <c r="C716" s="6" t="s">
        <v>211</v>
      </c>
      <c r="D716" s="6" t="s">
        <v>108</v>
      </c>
      <c r="E716" s="6" t="s">
        <v>32</v>
      </c>
      <c r="F716" s="6" t="s">
        <v>165</v>
      </c>
      <c r="G716" s="15">
        <f>'5'!D57</f>
        <v>150</v>
      </c>
      <c r="H716" s="15">
        <f>'5'!E57</f>
        <v>200</v>
      </c>
      <c r="I716" s="15">
        <f>'5'!F57</f>
        <v>200</v>
      </c>
    </row>
    <row r="717" spans="1:10" ht="50.25" customHeight="1" x14ac:dyDescent="0.25">
      <c r="A717" s="326" t="s">
        <v>803</v>
      </c>
      <c r="B717" s="3" t="s">
        <v>225</v>
      </c>
      <c r="C717" s="4" t="s">
        <v>211</v>
      </c>
      <c r="D717" s="4" t="s">
        <v>108</v>
      </c>
      <c r="E717" s="4" t="s">
        <v>438</v>
      </c>
      <c r="F717" s="4" t="s">
        <v>222</v>
      </c>
      <c r="G717" s="15">
        <f t="shared" ref="G717:I718" si="150">G718</f>
        <v>305</v>
      </c>
      <c r="H717" s="15">
        <f t="shared" si="150"/>
        <v>0</v>
      </c>
      <c r="I717" s="15">
        <f t="shared" si="150"/>
        <v>0</v>
      </c>
    </row>
    <row r="718" spans="1:10" ht="48" customHeight="1" x14ac:dyDescent="0.25">
      <c r="A718" s="326" t="s">
        <v>725</v>
      </c>
      <c r="B718" s="3" t="s">
        <v>225</v>
      </c>
      <c r="C718" s="4" t="s">
        <v>211</v>
      </c>
      <c r="D718" s="4" t="s">
        <v>108</v>
      </c>
      <c r="E718" s="4" t="s">
        <v>438</v>
      </c>
      <c r="F718" s="4" t="s">
        <v>724</v>
      </c>
      <c r="G718" s="15">
        <f t="shared" si="150"/>
        <v>305</v>
      </c>
      <c r="H718" s="15">
        <f t="shared" si="150"/>
        <v>0</v>
      </c>
      <c r="I718" s="15">
        <f t="shared" si="150"/>
        <v>0</v>
      </c>
    </row>
    <row r="719" spans="1:10" ht="19.899999999999999" customHeight="1" x14ac:dyDescent="0.25">
      <c r="A719" s="326" t="s">
        <v>116</v>
      </c>
      <c r="B719" s="3" t="s">
        <v>225</v>
      </c>
      <c r="C719" s="4" t="s">
        <v>211</v>
      </c>
      <c r="D719" s="4" t="s">
        <v>108</v>
      </c>
      <c r="E719" s="4" t="s">
        <v>438</v>
      </c>
      <c r="F719" s="4" t="s">
        <v>165</v>
      </c>
      <c r="G719" s="15">
        <f>'5'!D59</f>
        <v>305</v>
      </c>
      <c r="H719" s="15">
        <f>'5'!E59</f>
        <v>0</v>
      </c>
      <c r="I719" s="15">
        <f>'5'!F59</f>
        <v>0</v>
      </c>
    </row>
    <row r="720" spans="1:10" ht="108" customHeight="1" x14ac:dyDescent="0.25">
      <c r="A720" s="349" t="s">
        <v>802</v>
      </c>
      <c r="B720" s="21" t="s">
        <v>225</v>
      </c>
      <c r="C720" s="6" t="s">
        <v>211</v>
      </c>
      <c r="D720" s="6" t="s">
        <v>108</v>
      </c>
      <c r="E720" s="6" t="s">
        <v>801</v>
      </c>
      <c r="F720" s="6" t="s">
        <v>222</v>
      </c>
      <c r="G720" s="17">
        <f t="shared" ref="G720:I721" si="151">G721</f>
        <v>47688.356</v>
      </c>
      <c r="H720" s="17">
        <f t="shared" si="151"/>
        <v>35288.356</v>
      </c>
      <c r="I720" s="17">
        <f t="shared" si="151"/>
        <v>35288.356</v>
      </c>
    </row>
    <row r="721" spans="1:10" ht="45" x14ac:dyDescent="0.25">
      <c r="A721" s="327" t="s">
        <v>725</v>
      </c>
      <c r="B721" s="21" t="s">
        <v>225</v>
      </c>
      <c r="C721" s="6" t="s">
        <v>211</v>
      </c>
      <c r="D721" s="6" t="s">
        <v>108</v>
      </c>
      <c r="E721" s="6" t="s">
        <v>801</v>
      </c>
      <c r="F721" s="6" t="s">
        <v>724</v>
      </c>
      <c r="G721" s="17">
        <f t="shared" si="151"/>
        <v>47688.356</v>
      </c>
      <c r="H721" s="17">
        <f t="shared" si="151"/>
        <v>35288.356</v>
      </c>
      <c r="I721" s="17">
        <f t="shared" si="151"/>
        <v>35288.356</v>
      </c>
    </row>
    <row r="722" spans="1:10" ht="18.75" customHeight="1" x14ac:dyDescent="0.25">
      <c r="A722" s="327" t="s">
        <v>116</v>
      </c>
      <c r="B722" s="21" t="s">
        <v>225</v>
      </c>
      <c r="C722" s="6" t="s">
        <v>211</v>
      </c>
      <c r="D722" s="6" t="s">
        <v>108</v>
      </c>
      <c r="E722" s="6" t="s">
        <v>33</v>
      </c>
      <c r="F722" s="6" t="s">
        <v>165</v>
      </c>
      <c r="G722" s="15">
        <f>'5'!D61+'5'!D62</f>
        <v>47688.356</v>
      </c>
      <c r="H722" s="15">
        <f>'5'!E61</f>
        <v>35288.356</v>
      </c>
      <c r="I722" s="15">
        <f>'5'!F61</f>
        <v>35288.356</v>
      </c>
    </row>
    <row r="723" spans="1:10" ht="95.25" customHeight="1" x14ac:dyDescent="0.25">
      <c r="A723" s="349" t="s">
        <v>806</v>
      </c>
      <c r="B723" s="21" t="s">
        <v>225</v>
      </c>
      <c r="C723" s="6" t="s">
        <v>211</v>
      </c>
      <c r="D723" s="21" t="s">
        <v>108</v>
      </c>
      <c r="E723" s="6" t="s">
        <v>34</v>
      </c>
      <c r="F723" s="6" t="s">
        <v>222</v>
      </c>
      <c r="G723" s="17">
        <f t="shared" ref="G723:I724" si="152">G724</f>
        <v>51964.42</v>
      </c>
      <c r="H723" s="17">
        <f t="shared" si="152"/>
        <v>55123.663999999997</v>
      </c>
      <c r="I723" s="17">
        <f t="shared" si="152"/>
        <v>58333.048000000003</v>
      </c>
    </row>
    <row r="724" spans="1:10" ht="48.75" customHeight="1" x14ac:dyDescent="0.25">
      <c r="A724" s="327" t="s">
        <v>725</v>
      </c>
      <c r="B724" s="21" t="s">
        <v>225</v>
      </c>
      <c r="C724" s="6" t="s">
        <v>211</v>
      </c>
      <c r="D724" s="6" t="s">
        <v>108</v>
      </c>
      <c r="E724" s="6" t="s">
        <v>34</v>
      </c>
      <c r="F724" s="6" t="s">
        <v>724</v>
      </c>
      <c r="G724" s="17">
        <f t="shared" si="152"/>
        <v>51964.42</v>
      </c>
      <c r="H724" s="17">
        <f t="shared" si="152"/>
        <v>55123.663999999997</v>
      </c>
      <c r="I724" s="17">
        <f t="shared" si="152"/>
        <v>58333.048000000003</v>
      </c>
    </row>
    <row r="725" spans="1:10" ht="20.25" customHeight="1" x14ac:dyDescent="0.25">
      <c r="A725" s="327" t="s">
        <v>124</v>
      </c>
      <c r="B725" s="21" t="s">
        <v>225</v>
      </c>
      <c r="C725" s="6" t="s">
        <v>211</v>
      </c>
      <c r="D725" s="6" t="s">
        <v>108</v>
      </c>
      <c r="E725" s="6" t="s">
        <v>34</v>
      </c>
      <c r="F725" s="6" t="s">
        <v>165</v>
      </c>
      <c r="G725" s="17">
        <f>'5'!D63</f>
        <v>51964.42</v>
      </c>
      <c r="H725" s="17">
        <f>'5'!E63</f>
        <v>55123.663999999997</v>
      </c>
      <c r="I725" s="17">
        <f>'5'!F63</f>
        <v>58333.048000000003</v>
      </c>
      <c r="J725" s="17" t="e">
        <f>'5'!#REF!</f>
        <v>#REF!</v>
      </c>
    </row>
    <row r="726" spans="1:10" ht="31.5" hidden="1" customHeight="1" x14ac:dyDescent="0.25">
      <c r="A726" s="349" t="s">
        <v>804</v>
      </c>
      <c r="B726" s="21" t="s">
        <v>225</v>
      </c>
      <c r="C726" s="6" t="s">
        <v>211</v>
      </c>
      <c r="D726" s="6" t="s">
        <v>108</v>
      </c>
      <c r="E726" s="22" t="s">
        <v>676</v>
      </c>
      <c r="F726" s="22" t="s">
        <v>222</v>
      </c>
      <c r="G726" s="25">
        <f>G727+G730</f>
        <v>0</v>
      </c>
      <c r="H726" s="25">
        <f>H727+H730</f>
        <v>0</v>
      </c>
      <c r="I726" s="25">
        <f>I727+I730</f>
        <v>0</v>
      </c>
    </row>
    <row r="727" spans="1:10" ht="33" hidden="1" customHeight="1" x14ac:dyDescent="0.25">
      <c r="A727" s="327" t="s">
        <v>805</v>
      </c>
      <c r="B727" s="21" t="s">
        <v>225</v>
      </c>
      <c r="C727" s="6" t="s">
        <v>211</v>
      </c>
      <c r="D727" s="6" t="s">
        <v>108</v>
      </c>
      <c r="E727" s="6" t="s">
        <v>320</v>
      </c>
      <c r="F727" s="6" t="s">
        <v>222</v>
      </c>
      <c r="G727" s="17">
        <f t="shared" ref="G727:I728" si="153">G728</f>
        <v>0</v>
      </c>
      <c r="H727" s="17">
        <f t="shared" si="153"/>
        <v>0</v>
      </c>
      <c r="I727" s="17">
        <f t="shared" si="153"/>
        <v>0</v>
      </c>
    </row>
    <row r="728" spans="1:10" ht="47.25" hidden="1" customHeight="1" x14ac:dyDescent="0.25">
      <c r="A728" s="327" t="s">
        <v>725</v>
      </c>
      <c r="B728" s="21" t="s">
        <v>225</v>
      </c>
      <c r="C728" s="6" t="s">
        <v>211</v>
      </c>
      <c r="D728" s="6" t="s">
        <v>108</v>
      </c>
      <c r="E728" s="6" t="s">
        <v>320</v>
      </c>
      <c r="F728" s="6" t="s">
        <v>724</v>
      </c>
      <c r="G728" s="17">
        <f t="shared" si="153"/>
        <v>0</v>
      </c>
      <c r="H728" s="17">
        <f t="shared" si="153"/>
        <v>0</v>
      </c>
      <c r="I728" s="17">
        <f t="shared" si="153"/>
        <v>0</v>
      </c>
    </row>
    <row r="729" spans="1:10" ht="22.5" hidden="1" customHeight="1" x14ac:dyDescent="0.25">
      <c r="A729" s="327" t="s">
        <v>124</v>
      </c>
      <c r="B729" s="21" t="s">
        <v>225</v>
      </c>
      <c r="C729" s="6" t="s">
        <v>211</v>
      </c>
      <c r="D729" s="6" t="s">
        <v>108</v>
      </c>
      <c r="E729" s="6" t="s">
        <v>320</v>
      </c>
      <c r="F729" s="6" t="s">
        <v>165</v>
      </c>
      <c r="G729" s="17"/>
      <c r="H729" s="17"/>
      <c r="I729" s="17"/>
    </row>
    <row r="730" spans="1:10" ht="33" hidden="1" customHeight="1" x14ac:dyDescent="0.25">
      <c r="A730" s="349" t="s">
        <v>990</v>
      </c>
      <c r="B730" s="21" t="s">
        <v>225</v>
      </c>
      <c r="C730" s="6" t="s">
        <v>211</v>
      </c>
      <c r="D730" s="6" t="s">
        <v>108</v>
      </c>
      <c r="E730" s="204" t="s">
        <v>6</v>
      </c>
      <c r="F730" s="22" t="s">
        <v>222</v>
      </c>
      <c r="G730" s="19">
        <f t="shared" ref="G730:I731" si="154">G731</f>
        <v>0</v>
      </c>
      <c r="H730" s="19">
        <f t="shared" si="154"/>
        <v>0</v>
      </c>
      <c r="I730" s="19">
        <f t="shared" si="154"/>
        <v>0</v>
      </c>
    </row>
    <row r="731" spans="1:10" ht="50.25" hidden="1" customHeight="1" x14ac:dyDescent="0.25">
      <c r="A731" s="327" t="s">
        <v>725</v>
      </c>
      <c r="B731" s="21" t="s">
        <v>225</v>
      </c>
      <c r="C731" s="6" t="s">
        <v>211</v>
      </c>
      <c r="D731" s="6" t="s">
        <v>108</v>
      </c>
      <c r="E731" s="54" t="s">
        <v>6</v>
      </c>
      <c r="F731" s="6" t="s">
        <v>724</v>
      </c>
      <c r="G731" s="17">
        <f t="shared" si="154"/>
        <v>0</v>
      </c>
      <c r="H731" s="17">
        <f t="shared" si="154"/>
        <v>0</v>
      </c>
      <c r="I731" s="17">
        <f t="shared" si="154"/>
        <v>0</v>
      </c>
    </row>
    <row r="732" spans="1:10" ht="22.5" hidden="1" customHeight="1" x14ac:dyDescent="0.25">
      <c r="A732" s="327" t="s">
        <v>124</v>
      </c>
      <c r="B732" s="21" t="s">
        <v>225</v>
      </c>
      <c r="C732" s="6" t="s">
        <v>211</v>
      </c>
      <c r="D732" s="6" t="s">
        <v>108</v>
      </c>
      <c r="E732" s="54" t="s">
        <v>6</v>
      </c>
      <c r="F732" s="6" t="s">
        <v>165</v>
      </c>
      <c r="G732" s="17"/>
      <c r="H732" s="17"/>
      <c r="I732" s="17"/>
    </row>
    <row r="733" spans="1:10" ht="34.15" hidden="1" customHeight="1" x14ac:dyDescent="0.25">
      <c r="A733" s="327" t="s">
        <v>679</v>
      </c>
      <c r="B733" s="21" t="s">
        <v>225</v>
      </c>
      <c r="C733" s="6" t="s">
        <v>211</v>
      </c>
      <c r="D733" s="6" t="s">
        <v>108</v>
      </c>
      <c r="E733" s="6" t="s">
        <v>5</v>
      </c>
      <c r="F733" s="6" t="s">
        <v>222</v>
      </c>
      <c r="G733" s="17">
        <f>G734</f>
        <v>0</v>
      </c>
      <c r="H733" s="17">
        <f t="shared" ref="H733:I736" si="155">H734</f>
        <v>0</v>
      </c>
      <c r="I733" s="17">
        <f t="shared" si="155"/>
        <v>0</v>
      </c>
    </row>
    <row r="734" spans="1:10" ht="48.6" hidden="1" customHeight="1" x14ac:dyDescent="0.25">
      <c r="A734" s="327" t="s">
        <v>110</v>
      </c>
      <c r="B734" s="21" t="s">
        <v>225</v>
      </c>
      <c r="C734" s="6" t="s">
        <v>211</v>
      </c>
      <c r="D734" s="6" t="s">
        <v>108</v>
      </c>
      <c r="E734" s="6" t="s">
        <v>6</v>
      </c>
      <c r="F734" s="6" t="s">
        <v>222</v>
      </c>
      <c r="G734" s="17">
        <f>G735</f>
        <v>0</v>
      </c>
      <c r="H734" s="17">
        <f t="shared" si="155"/>
        <v>0</v>
      </c>
      <c r="I734" s="17">
        <f t="shared" si="155"/>
        <v>0</v>
      </c>
    </row>
    <row r="735" spans="1:10" ht="32.450000000000003" hidden="1" customHeight="1" x14ac:dyDescent="0.25">
      <c r="A735" s="346" t="s">
        <v>349</v>
      </c>
      <c r="B735" s="21" t="s">
        <v>225</v>
      </c>
      <c r="C735" s="6" t="s">
        <v>211</v>
      </c>
      <c r="D735" s="6" t="s">
        <v>108</v>
      </c>
      <c r="E735" s="6" t="s">
        <v>320</v>
      </c>
      <c r="F735" s="6" t="s">
        <v>222</v>
      </c>
      <c r="G735" s="17">
        <f>G736</f>
        <v>0</v>
      </c>
      <c r="H735" s="17">
        <f t="shared" si="155"/>
        <v>0</v>
      </c>
      <c r="I735" s="17">
        <f t="shared" si="155"/>
        <v>0</v>
      </c>
    </row>
    <row r="736" spans="1:10" ht="43.15" hidden="1" customHeight="1" x14ac:dyDescent="0.25">
      <c r="A736" s="327" t="s">
        <v>725</v>
      </c>
      <c r="B736" s="21" t="s">
        <v>225</v>
      </c>
      <c r="C736" s="6" t="s">
        <v>211</v>
      </c>
      <c r="D736" s="6" t="s">
        <v>108</v>
      </c>
      <c r="E736" s="6" t="s">
        <v>320</v>
      </c>
      <c r="F736" s="6" t="s">
        <v>724</v>
      </c>
      <c r="G736" s="17">
        <f>G737</f>
        <v>0</v>
      </c>
      <c r="H736" s="17">
        <f t="shared" si="155"/>
        <v>0</v>
      </c>
      <c r="I736" s="17">
        <f t="shared" si="155"/>
        <v>0</v>
      </c>
    </row>
    <row r="737" spans="1:10" ht="25.15" hidden="1" customHeight="1" x14ac:dyDescent="0.25">
      <c r="A737" s="327" t="s">
        <v>124</v>
      </c>
      <c r="B737" s="21" t="s">
        <v>225</v>
      </c>
      <c r="C737" s="6" t="s">
        <v>211</v>
      </c>
      <c r="D737" s="6" t="s">
        <v>108</v>
      </c>
      <c r="E737" s="6" t="s">
        <v>320</v>
      </c>
      <c r="F737" s="6" t="s">
        <v>165</v>
      </c>
      <c r="G737" s="17"/>
      <c r="H737" s="17"/>
      <c r="I737" s="17"/>
    </row>
    <row r="738" spans="1:10" ht="20.25" customHeight="1" x14ac:dyDescent="0.25">
      <c r="A738" s="373" t="s">
        <v>809</v>
      </c>
      <c r="B738" s="188" t="s">
        <v>225</v>
      </c>
      <c r="C738" s="189" t="s">
        <v>211</v>
      </c>
      <c r="D738" s="189" t="s">
        <v>678</v>
      </c>
      <c r="E738" s="189" t="s">
        <v>676</v>
      </c>
      <c r="F738" s="189" t="s">
        <v>222</v>
      </c>
      <c r="G738" s="190">
        <f>G739+G788+G803+G800</f>
        <v>442319.47292000003</v>
      </c>
      <c r="H738" s="190">
        <f>H739+H788+H803+H800</f>
        <v>357725.46946000005</v>
      </c>
      <c r="I738" s="190">
        <f>I739+I788+I803+I800</f>
        <v>362575.96680999995</v>
      </c>
      <c r="J738" s="8">
        <v>314799.30599999998</v>
      </c>
    </row>
    <row r="739" spans="1:10" ht="48" customHeight="1" x14ac:dyDescent="0.25">
      <c r="A739" s="349" t="s">
        <v>734</v>
      </c>
      <c r="B739" s="46" t="s">
        <v>225</v>
      </c>
      <c r="C739" s="22" t="s">
        <v>211</v>
      </c>
      <c r="D739" s="22" t="s">
        <v>678</v>
      </c>
      <c r="E739" s="22" t="s">
        <v>22</v>
      </c>
      <c r="F739" s="22" t="s">
        <v>222</v>
      </c>
      <c r="G739" s="19">
        <f>G740+G775+G782+G806</f>
        <v>157425.92421999999</v>
      </c>
      <c r="H739" s="19">
        <f t="shared" ref="H739:I739" si="156">H740+H775+H782+H806</f>
        <v>65756.172820000007</v>
      </c>
      <c r="I739" s="19">
        <f t="shared" si="156"/>
        <v>53753.117010000009</v>
      </c>
      <c r="J739" s="49">
        <f>J738-G738</f>
        <v>-127520.16692000005</v>
      </c>
    </row>
    <row r="740" spans="1:10" ht="52.5" customHeight="1" x14ac:dyDescent="0.25">
      <c r="A740" s="346" t="s">
        <v>892</v>
      </c>
      <c r="B740" s="21" t="s">
        <v>225</v>
      </c>
      <c r="C740" s="6" t="s">
        <v>211</v>
      </c>
      <c r="D740" s="6" t="s">
        <v>678</v>
      </c>
      <c r="E740" s="6" t="s">
        <v>35</v>
      </c>
      <c r="F740" s="6" t="s">
        <v>222</v>
      </c>
      <c r="G740" s="15">
        <f>G741+G744+G751+G748+G754+G761+G768</f>
        <v>136021.08012</v>
      </c>
      <c r="H740" s="17">
        <f t="shared" ref="H740:I740" si="157">H741+H744+H751+H748+H754+H761+H768</f>
        <v>36503.372820000004</v>
      </c>
      <c r="I740" s="17">
        <f t="shared" si="157"/>
        <v>24847.117010000009</v>
      </c>
    </row>
    <row r="741" spans="1:10" ht="33" customHeight="1" x14ac:dyDescent="0.25">
      <c r="A741" s="327" t="s">
        <v>141</v>
      </c>
      <c r="B741" s="21" t="s">
        <v>225</v>
      </c>
      <c r="C741" s="6" t="s">
        <v>211</v>
      </c>
      <c r="D741" s="6" t="s">
        <v>678</v>
      </c>
      <c r="E741" s="6" t="s">
        <v>36</v>
      </c>
      <c r="F741" s="6" t="s">
        <v>222</v>
      </c>
      <c r="G741" s="15">
        <f t="shared" ref="G741:I742" si="158">G742</f>
        <v>1615.0940000000001</v>
      </c>
      <c r="H741" s="17">
        <f t="shared" si="158"/>
        <v>500</v>
      </c>
      <c r="I741" s="17">
        <f t="shared" si="158"/>
        <v>500</v>
      </c>
    </row>
    <row r="742" spans="1:10" ht="48.75" customHeight="1" x14ac:dyDescent="0.25">
      <c r="A742" s="327" t="s">
        <v>725</v>
      </c>
      <c r="B742" s="21" t="s">
        <v>225</v>
      </c>
      <c r="C742" s="6" t="s">
        <v>211</v>
      </c>
      <c r="D742" s="6" t="s">
        <v>678</v>
      </c>
      <c r="E742" s="6" t="s">
        <v>36</v>
      </c>
      <c r="F742" s="6" t="s">
        <v>724</v>
      </c>
      <c r="G742" s="15">
        <f t="shared" si="158"/>
        <v>1615.0940000000001</v>
      </c>
      <c r="H742" s="17">
        <f t="shared" si="158"/>
        <v>500</v>
      </c>
      <c r="I742" s="17">
        <f t="shared" si="158"/>
        <v>500</v>
      </c>
    </row>
    <row r="743" spans="1:10" ht="21" customHeight="1" x14ac:dyDescent="0.25">
      <c r="A743" s="326" t="s">
        <v>124</v>
      </c>
      <c r="B743" s="3" t="s">
        <v>225</v>
      </c>
      <c r="C743" s="4" t="s">
        <v>211</v>
      </c>
      <c r="D743" s="4" t="s">
        <v>678</v>
      </c>
      <c r="E743" s="4" t="s">
        <v>37</v>
      </c>
      <c r="F743" s="4" t="s">
        <v>165</v>
      </c>
      <c r="G743" s="15">
        <f>'5'!D15</f>
        <v>1615.0940000000001</v>
      </c>
      <c r="H743" s="15">
        <f>'5'!E15</f>
        <v>500</v>
      </c>
      <c r="I743" s="15">
        <f>'5'!F15</f>
        <v>500</v>
      </c>
    </row>
    <row r="744" spans="1:10" ht="95.25" customHeight="1" x14ac:dyDescent="0.25">
      <c r="A744" s="326" t="s">
        <v>811</v>
      </c>
      <c r="B744" s="3" t="s">
        <v>225</v>
      </c>
      <c r="C744" s="4" t="s">
        <v>211</v>
      </c>
      <c r="D744" s="4" t="s">
        <v>678</v>
      </c>
      <c r="E744" s="4" t="s">
        <v>36</v>
      </c>
      <c r="F744" s="4" t="s">
        <v>222</v>
      </c>
      <c r="G744" s="15">
        <f t="shared" ref="G744:I745" si="159">G745</f>
        <v>125210.14708000001</v>
      </c>
      <c r="H744" s="15">
        <f t="shared" si="159"/>
        <v>36003.372820000004</v>
      </c>
      <c r="I744" s="15">
        <f t="shared" si="159"/>
        <v>24347.117010000009</v>
      </c>
    </row>
    <row r="745" spans="1:10" ht="48" customHeight="1" x14ac:dyDescent="0.25">
      <c r="A745" s="326" t="s">
        <v>725</v>
      </c>
      <c r="B745" s="3" t="s">
        <v>225</v>
      </c>
      <c r="C745" s="4" t="s">
        <v>211</v>
      </c>
      <c r="D745" s="4" t="s">
        <v>678</v>
      </c>
      <c r="E745" s="4" t="s">
        <v>36</v>
      </c>
      <c r="F745" s="4" t="s">
        <v>724</v>
      </c>
      <c r="G745" s="15">
        <f t="shared" si="159"/>
        <v>125210.14708000001</v>
      </c>
      <c r="H745" s="15">
        <f t="shared" si="159"/>
        <v>36003.372820000004</v>
      </c>
      <c r="I745" s="15">
        <f t="shared" si="159"/>
        <v>24347.117010000009</v>
      </c>
    </row>
    <row r="746" spans="1:10" ht="22.9" customHeight="1" x14ac:dyDescent="0.25">
      <c r="A746" s="326" t="s">
        <v>124</v>
      </c>
      <c r="B746" s="3" t="s">
        <v>225</v>
      </c>
      <c r="C746" s="4" t="s">
        <v>211</v>
      </c>
      <c r="D746" s="4" t="s">
        <v>678</v>
      </c>
      <c r="E746" s="4" t="s">
        <v>38</v>
      </c>
      <c r="F746" s="4" t="s">
        <v>165</v>
      </c>
      <c r="G746" s="15">
        <f>'5'!D47+'5'!D48</f>
        <v>125210.14708000001</v>
      </c>
      <c r="H746" s="15">
        <f>'5'!E47</f>
        <v>36003.372820000004</v>
      </c>
      <c r="I746" s="15">
        <f>'5'!F47</f>
        <v>24347.117010000009</v>
      </c>
      <c r="J746" s="15" t="e">
        <f>'5'!#REF!</f>
        <v>#REF!</v>
      </c>
    </row>
    <row r="747" spans="1:10" hidden="1" x14ac:dyDescent="0.25">
      <c r="A747" s="326"/>
      <c r="B747" s="3" t="s">
        <v>225</v>
      </c>
      <c r="C747" s="4" t="s">
        <v>211</v>
      </c>
      <c r="D747" s="4" t="s">
        <v>678</v>
      </c>
      <c r="E747" s="4" t="s">
        <v>38</v>
      </c>
      <c r="F747" s="4" t="s">
        <v>165</v>
      </c>
      <c r="G747" s="15"/>
      <c r="H747" s="15"/>
      <c r="I747" s="15"/>
    </row>
    <row r="748" spans="1:10" ht="90" hidden="1" x14ac:dyDescent="0.25">
      <c r="A748" s="326" t="s">
        <v>384</v>
      </c>
      <c r="B748" s="3" t="s">
        <v>225</v>
      </c>
      <c r="C748" s="4" t="s">
        <v>211</v>
      </c>
      <c r="D748" s="4" t="s">
        <v>678</v>
      </c>
      <c r="E748" s="4" t="s">
        <v>378</v>
      </c>
      <c r="F748" s="4" t="s">
        <v>222</v>
      </c>
      <c r="G748" s="15">
        <f t="shared" ref="G748:I749" si="160">G749</f>
        <v>0</v>
      </c>
      <c r="H748" s="15">
        <f t="shared" si="160"/>
        <v>0</v>
      </c>
      <c r="I748" s="15">
        <f t="shared" si="160"/>
        <v>0</v>
      </c>
    </row>
    <row r="749" spans="1:10" ht="45" hidden="1" x14ac:dyDescent="0.25">
      <c r="A749" s="326" t="s">
        <v>725</v>
      </c>
      <c r="B749" s="3" t="s">
        <v>225</v>
      </c>
      <c r="C749" s="4" t="s">
        <v>211</v>
      </c>
      <c r="D749" s="4" t="s">
        <v>678</v>
      </c>
      <c r="E749" s="4" t="s">
        <v>378</v>
      </c>
      <c r="F749" s="4" t="s">
        <v>724</v>
      </c>
      <c r="G749" s="15">
        <f t="shared" si="160"/>
        <v>0</v>
      </c>
      <c r="H749" s="15">
        <f t="shared" si="160"/>
        <v>0</v>
      </c>
      <c r="I749" s="15">
        <f t="shared" si="160"/>
        <v>0</v>
      </c>
    </row>
    <row r="750" spans="1:10" ht="21.75" hidden="1" customHeight="1" x14ac:dyDescent="0.25">
      <c r="A750" s="326" t="s">
        <v>124</v>
      </c>
      <c r="B750" s="3" t="s">
        <v>225</v>
      </c>
      <c r="C750" s="4" t="s">
        <v>211</v>
      </c>
      <c r="D750" s="4" t="s">
        <v>678</v>
      </c>
      <c r="E750" s="4" t="s">
        <v>378</v>
      </c>
      <c r="F750" s="4" t="s">
        <v>165</v>
      </c>
      <c r="G750" s="15"/>
      <c r="H750" s="15"/>
      <c r="I750" s="15"/>
    </row>
    <row r="751" spans="1:10" ht="50.25" customHeight="1" x14ac:dyDescent="0.25">
      <c r="A751" s="326" t="s">
        <v>812</v>
      </c>
      <c r="B751" s="3" t="s">
        <v>225</v>
      </c>
      <c r="C751" s="4" t="s">
        <v>211</v>
      </c>
      <c r="D751" s="4" t="s">
        <v>678</v>
      </c>
      <c r="E751" s="4" t="s">
        <v>437</v>
      </c>
      <c r="F751" s="4" t="s">
        <v>222</v>
      </c>
      <c r="G751" s="15">
        <f>G753</f>
        <v>935</v>
      </c>
      <c r="H751" s="15">
        <f>H753</f>
        <v>0</v>
      </c>
      <c r="I751" s="15">
        <f>I753</f>
        <v>0</v>
      </c>
    </row>
    <row r="752" spans="1:10" ht="49.5" customHeight="1" x14ac:dyDescent="0.25">
      <c r="A752" s="326" t="s">
        <v>725</v>
      </c>
      <c r="B752" s="3" t="s">
        <v>225</v>
      </c>
      <c r="C752" s="4" t="s">
        <v>211</v>
      </c>
      <c r="D752" s="4" t="s">
        <v>678</v>
      </c>
      <c r="E752" s="4" t="s">
        <v>437</v>
      </c>
      <c r="F752" s="4" t="s">
        <v>724</v>
      </c>
      <c r="G752" s="15">
        <f>G753</f>
        <v>935</v>
      </c>
      <c r="H752" s="15">
        <f>H753</f>
        <v>0</v>
      </c>
      <c r="I752" s="15">
        <f>I753</f>
        <v>0</v>
      </c>
    </row>
    <row r="753" spans="1:10" ht="22.9" customHeight="1" x14ac:dyDescent="0.25">
      <c r="A753" s="326" t="s">
        <v>124</v>
      </c>
      <c r="B753" s="3" t="s">
        <v>225</v>
      </c>
      <c r="C753" s="4" t="s">
        <v>211</v>
      </c>
      <c r="D753" s="4" t="s">
        <v>678</v>
      </c>
      <c r="E753" s="4" t="s">
        <v>437</v>
      </c>
      <c r="F753" s="4" t="s">
        <v>165</v>
      </c>
      <c r="G753" s="15">
        <f>'5'!D20</f>
        <v>935</v>
      </c>
      <c r="H753" s="15">
        <f>'5'!E20</f>
        <v>0</v>
      </c>
      <c r="I753" s="15">
        <f>'5'!F20</f>
        <v>0</v>
      </c>
    </row>
    <row r="754" spans="1:10" ht="48" customHeight="1" x14ac:dyDescent="0.25">
      <c r="A754" s="338" t="s">
        <v>487</v>
      </c>
      <c r="B754" s="23" t="s">
        <v>225</v>
      </c>
      <c r="C754" s="24" t="s">
        <v>211</v>
      </c>
      <c r="D754" s="24" t="s">
        <v>678</v>
      </c>
      <c r="E754" s="24" t="s">
        <v>35</v>
      </c>
      <c r="F754" s="24" t="s">
        <v>222</v>
      </c>
      <c r="G754" s="25">
        <f>G758+G756</f>
        <v>8.9059999999999953</v>
      </c>
      <c r="H754" s="25">
        <f>H758+H756</f>
        <v>0</v>
      </c>
      <c r="I754" s="25">
        <f>I758+I756</f>
        <v>0</v>
      </c>
    </row>
    <row r="755" spans="1:10" ht="45" hidden="1" x14ac:dyDescent="0.25">
      <c r="A755" s="327" t="s">
        <v>479</v>
      </c>
      <c r="B755" s="21" t="s">
        <v>225</v>
      </c>
      <c r="C755" s="6" t="s">
        <v>211</v>
      </c>
      <c r="D755" s="6" t="s">
        <v>678</v>
      </c>
      <c r="E755" s="6" t="s">
        <v>480</v>
      </c>
      <c r="F755" s="6" t="s">
        <v>222</v>
      </c>
      <c r="G755" s="17">
        <f t="shared" ref="G755:I756" si="161">G756</f>
        <v>0</v>
      </c>
      <c r="H755" s="17">
        <f t="shared" si="161"/>
        <v>0</v>
      </c>
      <c r="I755" s="17">
        <f t="shared" si="161"/>
        <v>0</v>
      </c>
    </row>
    <row r="756" spans="1:10" ht="45" hidden="1" x14ac:dyDescent="0.25">
      <c r="A756" s="327" t="s">
        <v>725</v>
      </c>
      <c r="B756" s="21" t="s">
        <v>225</v>
      </c>
      <c r="C756" s="6" t="s">
        <v>211</v>
      </c>
      <c r="D756" s="6" t="s">
        <v>678</v>
      </c>
      <c r="E756" s="6" t="s">
        <v>480</v>
      </c>
      <c r="F756" s="6" t="s">
        <v>724</v>
      </c>
      <c r="G756" s="17">
        <f t="shared" si="161"/>
        <v>0</v>
      </c>
      <c r="H756" s="17">
        <f t="shared" si="161"/>
        <v>0</v>
      </c>
      <c r="I756" s="17">
        <f t="shared" si="161"/>
        <v>0</v>
      </c>
    </row>
    <row r="757" spans="1:10" hidden="1" x14ac:dyDescent="0.25">
      <c r="A757" s="327" t="s">
        <v>124</v>
      </c>
      <c r="B757" s="21" t="s">
        <v>225</v>
      </c>
      <c r="C757" s="6" t="s">
        <v>211</v>
      </c>
      <c r="D757" s="6" t="s">
        <v>678</v>
      </c>
      <c r="E757" s="6" t="s">
        <v>480</v>
      </c>
      <c r="F757" s="6" t="s">
        <v>165</v>
      </c>
      <c r="G757" s="17">
        <v>0</v>
      </c>
      <c r="H757" s="17">
        <v>0</v>
      </c>
      <c r="I757" s="17">
        <v>0</v>
      </c>
    </row>
    <row r="758" spans="1:10" ht="81.75" customHeight="1" x14ac:dyDescent="0.25">
      <c r="A758" s="327" t="s">
        <v>423</v>
      </c>
      <c r="B758" s="21" t="s">
        <v>225</v>
      </c>
      <c r="C758" s="6" t="s">
        <v>211</v>
      </c>
      <c r="D758" s="6" t="s">
        <v>678</v>
      </c>
      <c r="E758" s="21" t="s">
        <v>580</v>
      </c>
      <c r="F758" s="6" t="s">
        <v>222</v>
      </c>
      <c r="G758" s="15">
        <f t="shared" ref="G758:I759" si="162">G759</f>
        <v>8.9059999999999953</v>
      </c>
      <c r="H758" s="17">
        <f t="shared" si="162"/>
        <v>0</v>
      </c>
      <c r="I758" s="17">
        <f t="shared" si="162"/>
        <v>0</v>
      </c>
    </row>
    <row r="759" spans="1:10" ht="51.75" customHeight="1" x14ac:dyDescent="0.25">
      <c r="A759" s="327" t="s">
        <v>725</v>
      </c>
      <c r="B759" s="21" t="s">
        <v>225</v>
      </c>
      <c r="C759" s="6" t="s">
        <v>211</v>
      </c>
      <c r="D759" s="6" t="s">
        <v>678</v>
      </c>
      <c r="E759" s="21" t="s">
        <v>580</v>
      </c>
      <c r="F759" s="6" t="s">
        <v>724</v>
      </c>
      <c r="G759" s="15">
        <f t="shared" si="162"/>
        <v>8.9059999999999953</v>
      </c>
      <c r="H759" s="17">
        <f t="shared" si="162"/>
        <v>0</v>
      </c>
      <c r="I759" s="17">
        <f t="shared" si="162"/>
        <v>0</v>
      </c>
    </row>
    <row r="760" spans="1:10" x14ac:dyDescent="0.25">
      <c r="A760" s="327" t="s">
        <v>124</v>
      </c>
      <c r="B760" s="21" t="s">
        <v>225</v>
      </c>
      <c r="C760" s="6" t="s">
        <v>211</v>
      </c>
      <c r="D760" s="6" t="s">
        <v>678</v>
      </c>
      <c r="E760" s="21" t="s">
        <v>580</v>
      </c>
      <c r="F760" s="6" t="s">
        <v>165</v>
      </c>
      <c r="G760" s="15">
        <f>'5'!D27</f>
        <v>8.9059999999999953</v>
      </c>
      <c r="H760" s="15">
        <f>'5'!E27</f>
        <v>0</v>
      </c>
      <c r="I760" s="15">
        <f>'5'!F27</f>
        <v>0</v>
      </c>
      <c r="J760" s="15" t="e">
        <f>'5'!#REF!</f>
        <v>#REF!</v>
      </c>
    </row>
    <row r="761" spans="1:10" ht="42.75" x14ac:dyDescent="0.25">
      <c r="A761" s="333" t="s">
        <v>534</v>
      </c>
      <c r="B761" s="90" t="s">
        <v>225</v>
      </c>
      <c r="C761" s="89" t="s">
        <v>211</v>
      </c>
      <c r="D761" s="89" t="s">
        <v>678</v>
      </c>
      <c r="E761" s="90" t="s">
        <v>35</v>
      </c>
      <c r="F761" s="89" t="s">
        <v>222</v>
      </c>
      <c r="G761" s="16">
        <f>G762+G765</f>
        <v>5221.6299999999992</v>
      </c>
      <c r="H761" s="16">
        <f>H762+H765</f>
        <v>0</v>
      </c>
      <c r="I761" s="16">
        <f>I762+I765</f>
        <v>0</v>
      </c>
    </row>
    <row r="762" spans="1:10" ht="86.25" customHeight="1" x14ac:dyDescent="0.25">
      <c r="A762" s="326" t="s">
        <v>1082</v>
      </c>
      <c r="B762" s="3" t="s">
        <v>225</v>
      </c>
      <c r="C762" s="4" t="s">
        <v>211</v>
      </c>
      <c r="D762" s="4" t="s">
        <v>678</v>
      </c>
      <c r="E762" s="3" t="s">
        <v>1071</v>
      </c>
      <c r="F762" s="4" t="s">
        <v>222</v>
      </c>
      <c r="G762" s="15">
        <f t="shared" ref="G762:I763" si="163">G763</f>
        <v>2602</v>
      </c>
      <c r="H762" s="15">
        <f t="shared" si="163"/>
        <v>0</v>
      </c>
      <c r="I762" s="15">
        <f t="shared" si="163"/>
        <v>0</v>
      </c>
    </row>
    <row r="763" spans="1:10" ht="45" x14ac:dyDescent="0.25">
      <c r="A763" s="326" t="s">
        <v>725</v>
      </c>
      <c r="B763" s="3" t="s">
        <v>225</v>
      </c>
      <c r="C763" s="4" t="s">
        <v>211</v>
      </c>
      <c r="D763" s="4" t="s">
        <v>678</v>
      </c>
      <c r="E763" s="3" t="s">
        <v>1071</v>
      </c>
      <c r="F763" s="4" t="s">
        <v>724</v>
      </c>
      <c r="G763" s="15">
        <f t="shared" si="163"/>
        <v>2602</v>
      </c>
      <c r="H763" s="15">
        <f t="shared" si="163"/>
        <v>0</v>
      </c>
      <c r="I763" s="15">
        <f t="shared" si="163"/>
        <v>0</v>
      </c>
    </row>
    <row r="764" spans="1:10" x14ac:dyDescent="0.25">
      <c r="A764" s="326" t="s">
        <v>124</v>
      </c>
      <c r="B764" s="3" t="s">
        <v>225</v>
      </c>
      <c r="C764" s="4" t="s">
        <v>211</v>
      </c>
      <c r="D764" s="4" t="s">
        <v>678</v>
      </c>
      <c r="E764" s="3" t="s">
        <v>1071</v>
      </c>
      <c r="F764" s="4" t="s">
        <v>165</v>
      </c>
      <c r="G764" s="15">
        <f>'5'!D31</f>
        <v>2602</v>
      </c>
      <c r="H764" s="15">
        <f>'5'!E29</f>
        <v>0</v>
      </c>
      <c r="I764" s="15">
        <f>'5'!F29</f>
        <v>0</v>
      </c>
      <c r="J764" s="20" t="e">
        <f>'5'!#REF!</f>
        <v>#REF!</v>
      </c>
    </row>
    <row r="765" spans="1:10" ht="60" x14ac:dyDescent="0.25">
      <c r="A765" s="326" t="s">
        <v>1083</v>
      </c>
      <c r="B765" s="3" t="s">
        <v>225</v>
      </c>
      <c r="C765" s="4" t="s">
        <v>211</v>
      </c>
      <c r="D765" s="4" t="s">
        <v>678</v>
      </c>
      <c r="E765" s="3" t="s">
        <v>1075</v>
      </c>
      <c r="F765" s="4" t="s">
        <v>222</v>
      </c>
      <c r="G765" s="15">
        <f t="shared" ref="G765:I766" si="164">G766</f>
        <v>2619.6299999999997</v>
      </c>
      <c r="H765" s="15">
        <f t="shared" si="164"/>
        <v>0</v>
      </c>
      <c r="I765" s="15">
        <f t="shared" si="164"/>
        <v>0</v>
      </c>
    </row>
    <row r="766" spans="1:10" ht="45" x14ac:dyDescent="0.25">
      <c r="A766" s="326" t="s">
        <v>725</v>
      </c>
      <c r="B766" s="3" t="s">
        <v>225</v>
      </c>
      <c r="C766" s="4" t="s">
        <v>211</v>
      </c>
      <c r="D766" s="4" t="s">
        <v>678</v>
      </c>
      <c r="E766" s="3" t="s">
        <v>1075</v>
      </c>
      <c r="F766" s="4" t="s">
        <v>724</v>
      </c>
      <c r="G766" s="15">
        <f t="shared" si="164"/>
        <v>2619.6299999999997</v>
      </c>
      <c r="H766" s="15">
        <f t="shared" si="164"/>
        <v>0</v>
      </c>
      <c r="I766" s="15">
        <f t="shared" si="164"/>
        <v>0</v>
      </c>
    </row>
    <row r="767" spans="1:10" x14ac:dyDescent="0.25">
      <c r="A767" s="326" t="s">
        <v>124</v>
      </c>
      <c r="B767" s="3" t="s">
        <v>225</v>
      </c>
      <c r="C767" s="4" t="s">
        <v>211</v>
      </c>
      <c r="D767" s="4" t="s">
        <v>678</v>
      </c>
      <c r="E767" s="3" t="s">
        <v>1075</v>
      </c>
      <c r="F767" s="4" t="s">
        <v>165</v>
      </c>
      <c r="G767" s="15">
        <f>'5'!D34</f>
        <v>2619.6299999999997</v>
      </c>
      <c r="H767" s="15">
        <f>'5'!E30</f>
        <v>0</v>
      </c>
      <c r="I767" s="15">
        <f>'5'!F30</f>
        <v>0</v>
      </c>
    </row>
    <row r="768" spans="1:10" ht="42.75" x14ac:dyDescent="0.25">
      <c r="A768" s="333" t="s">
        <v>1061</v>
      </c>
      <c r="B768" s="3" t="s">
        <v>225</v>
      </c>
      <c r="C768" s="4" t="s">
        <v>211</v>
      </c>
      <c r="D768" s="4" t="s">
        <v>678</v>
      </c>
      <c r="E768" s="3" t="s">
        <v>35</v>
      </c>
      <c r="F768" s="4" t="s">
        <v>222</v>
      </c>
      <c r="G768" s="15">
        <f>G769+G772</f>
        <v>3030.3030399999998</v>
      </c>
      <c r="H768" s="15">
        <f t="shared" ref="H768:I768" si="165">H769+H772</f>
        <v>0</v>
      </c>
      <c r="I768" s="15">
        <f t="shared" si="165"/>
        <v>0</v>
      </c>
    </row>
    <row r="769" spans="1:9" ht="78" customHeight="1" x14ac:dyDescent="0.25">
      <c r="A769" s="326" t="s">
        <v>1084</v>
      </c>
      <c r="B769" s="3" t="s">
        <v>225</v>
      </c>
      <c r="C769" s="4" t="s">
        <v>211</v>
      </c>
      <c r="D769" s="4" t="s">
        <v>678</v>
      </c>
      <c r="E769" s="102" t="s">
        <v>1076</v>
      </c>
      <c r="F769" s="4" t="s">
        <v>222</v>
      </c>
      <c r="G769" s="15">
        <f t="shared" ref="G769:I770" si="166">G770</f>
        <v>1515.1515199999999</v>
      </c>
      <c r="H769" s="15">
        <f t="shared" si="166"/>
        <v>0</v>
      </c>
      <c r="I769" s="15">
        <f t="shared" si="166"/>
        <v>0</v>
      </c>
    </row>
    <row r="770" spans="1:9" ht="45.75" customHeight="1" x14ac:dyDescent="0.25">
      <c r="A770" s="326" t="s">
        <v>725</v>
      </c>
      <c r="B770" s="3" t="s">
        <v>225</v>
      </c>
      <c r="C770" s="4" t="s">
        <v>211</v>
      </c>
      <c r="D770" s="4" t="s">
        <v>678</v>
      </c>
      <c r="E770" s="102" t="s">
        <v>1076</v>
      </c>
      <c r="F770" s="4" t="s">
        <v>724</v>
      </c>
      <c r="G770" s="15">
        <f t="shared" si="166"/>
        <v>1515.1515199999999</v>
      </c>
      <c r="H770" s="15">
        <f t="shared" si="166"/>
        <v>0</v>
      </c>
      <c r="I770" s="15">
        <f t="shared" si="166"/>
        <v>0</v>
      </c>
    </row>
    <row r="771" spans="1:9" ht="18" customHeight="1" x14ac:dyDescent="0.25">
      <c r="A771" s="326" t="s">
        <v>124</v>
      </c>
      <c r="B771" s="3" t="s">
        <v>225</v>
      </c>
      <c r="C771" s="4" t="s">
        <v>211</v>
      </c>
      <c r="D771" s="4" t="s">
        <v>678</v>
      </c>
      <c r="E771" s="102" t="s">
        <v>1076</v>
      </c>
      <c r="F771" s="4" t="s">
        <v>165</v>
      </c>
      <c r="G771" s="15">
        <f>'5'!D40</f>
        <v>1515.1515199999999</v>
      </c>
      <c r="H771" s="15">
        <f>'5'!E38</f>
        <v>0</v>
      </c>
      <c r="I771" s="15">
        <f>'5'!F38</f>
        <v>0</v>
      </c>
    </row>
    <row r="772" spans="1:9" ht="78.75" customHeight="1" x14ac:dyDescent="0.25">
      <c r="A772" s="326" t="s">
        <v>1085</v>
      </c>
      <c r="B772" s="3" t="s">
        <v>225</v>
      </c>
      <c r="C772" s="4" t="s">
        <v>211</v>
      </c>
      <c r="D772" s="4" t="s">
        <v>678</v>
      </c>
      <c r="E772" s="102" t="s">
        <v>1077</v>
      </c>
      <c r="F772" s="4" t="s">
        <v>222</v>
      </c>
      <c r="G772" s="15">
        <f t="shared" ref="G772:I773" si="167">G773</f>
        <v>1515.1515199999999</v>
      </c>
      <c r="H772" s="15">
        <f t="shared" si="167"/>
        <v>0</v>
      </c>
      <c r="I772" s="15">
        <f t="shared" si="167"/>
        <v>0</v>
      </c>
    </row>
    <row r="773" spans="1:9" ht="51.75" customHeight="1" x14ac:dyDescent="0.25">
      <c r="A773" s="326" t="s">
        <v>725</v>
      </c>
      <c r="B773" s="3" t="s">
        <v>225</v>
      </c>
      <c r="C773" s="4" t="s">
        <v>211</v>
      </c>
      <c r="D773" s="4" t="s">
        <v>678</v>
      </c>
      <c r="E773" s="102" t="s">
        <v>1077</v>
      </c>
      <c r="F773" s="4" t="s">
        <v>724</v>
      </c>
      <c r="G773" s="15">
        <f t="shared" si="167"/>
        <v>1515.1515199999999</v>
      </c>
      <c r="H773" s="15">
        <f t="shared" si="167"/>
        <v>0</v>
      </c>
      <c r="I773" s="15">
        <f t="shared" si="167"/>
        <v>0</v>
      </c>
    </row>
    <row r="774" spans="1:9" ht="18.75" customHeight="1" x14ac:dyDescent="0.25">
      <c r="A774" s="326" t="s">
        <v>124</v>
      </c>
      <c r="B774" s="3" t="s">
        <v>225</v>
      </c>
      <c r="C774" s="4" t="s">
        <v>211</v>
      </c>
      <c r="D774" s="4" t="s">
        <v>678</v>
      </c>
      <c r="E774" s="102" t="s">
        <v>1077</v>
      </c>
      <c r="F774" s="4" t="s">
        <v>165</v>
      </c>
      <c r="G774" s="15">
        <f>'5'!D43</f>
        <v>1515.1515199999999</v>
      </c>
      <c r="H774" s="15">
        <f>'5'!E39</f>
        <v>0</v>
      </c>
      <c r="I774" s="15">
        <f>'5'!F39</f>
        <v>0</v>
      </c>
    </row>
    <row r="775" spans="1:9" ht="31.9" customHeight="1" x14ac:dyDescent="0.25">
      <c r="A775" s="346" t="s">
        <v>813</v>
      </c>
      <c r="B775" s="21" t="s">
        <v>225</v>
      </c>
      <c r="C775" s="6" t="s">
        <v>211</v>
      </c>
      <c r="D775" s="6" t="s">
        <v>678</v>
      </c>
      <c r="E775" s="4" t="s">
        <v>39</v>
      </c>
      <c r="F775" s="4" t="s">
        <v>222</v>
      </c>
      <c r="G775" s="15">
        <f>G776+G779</f>
        <v>1440.96</v>
      </c>
      <c r="H775" s="15">
        <f>H776+H779</f>
        <v>1800</v>
      </c>
      <c r="I775" s="15">
        <f>I776+I779</f>
        <v>1800</v>
      </c>
    </row>
    <row r="776" spans="1:9" ht="45" x14ac:dyDescent="0.25">
      <c r="A776" s="349" t="s">
        <v>143</v>
      </c>
      <c r="B776" s="46" t="s">
        <v>225</v>
      </c>
      <c r="C776" s="22" t="s">
        <v>211</v>
      </c>
      <c r="D776" s="22" t="s">
        <v>678</v>
      </c>
      <c r="E776" s="22" t="s">
        <v>814</v>
      </c>
      <c r="F776" s="22" t="s">
        <v>222</v>
      </c>
      <c r="G776" s="19">
        <f>G777</f>
        <v>250</v>
      </c>
      <c r="H776" s="19">
        <f t="shared" ref="G776:I777" si="168">H777</f>
        <v>300</v>
      </c>
      <c r="I776" s="19">
        <f t="shared" si="168"/>
        <v>300</v>
      </c>
    </row>
    <row r="777" spans="1:9" ht="45" x14ac:dyDescent="0.25">
      <c r="A777" s="327" t="s">
        <v>725</v>
      </c>
      <c r="B777" s="21" t="s">
        <v>225</v>
      </c>
      <c r="C777" s="6" t="s">
        <v>211</v>
      </c>
      <c r="D777" s="6" t="s">
        <v>678</v>
      </c>
      <c r="E777" s="6" t="s">
        <v>814</v>
      </c>
      <c r="F777" s="6" t="s">
        <v>724</v>
      </c>
      <c r="G777" s="17">
        <f t="shared" si="168"/>
        <v>250</v>
      </c>
      <c r="H777" s="17">
        <f t="shared" si="168"/>
        <v>300</v>
      </c>
      <c r="I777" s="17">
        <f t="shared" si="168"/>
        <v>300</v>
      </c>
    </row>
    <row r="778" spans="1:9" ht="21" customHeight="1" x14ac:dyDescent="0.25">
      <c r="A778" s="327" t="s">
        <v>124</v>
      </c>
      <c r="B778" s="21" t="s">
        <v>225</v>
      </c>
      <c r="C778" s="6" t="s">
        <v>211</v>
      </c>
      <c r="D778" s="6" t="s">
        <v>678</v>
      </c>
      <c r="E778" s="6" t="s">
        <v>40</v>
      </c>
      <c r="F778" s="6" t="s">
        <v>165</v>
      </c>
      <c r="G778" s="17">
        <f>'5'!D66</f>
        <v>250</v>
      </c>
      <c r="H778" s="17">
        <f>'5'!E66</f>
        <v>300</v>
      </c>
      <c r="I778" s="17">
        <f>'5'!F66</f>
        <v>300</v>
      </c>
    </row>
    <row r="779" spans="1:9" ht="32.25" customHeight="1" x14ac:dyDescent="0.25">
      <c r="A779" s="349" t="s">
        <v>142</v>
      </c>
      <c r="B779" s="46" t="s">
        <v>225</v>
      </c>
      <c r="C779" s="22" t="s">
        <v>211</v>
      </c>
      <c r="D779" s="22" t="s">
        <v>678</v>
      </c>
      <c r="E779" s="22" t="s">
        <v>814</v>
      </c>
      <c r="F779" s="22" t="s">
        <v>222</v>
      </c>
      <c r="G779" s="19">
        <f t="shared" ref="G779:I780" si="169">G780</f>
        <v>1190.96</v>
      </c>
      <c r="H779" s="19">
        <f t="shared" si="169"/>
        <v>1500</v>
      </c>
      <c r="I779" s="19">
        <f t="shared" si="169"/>
        <v>1500</v>
      </c>
    </row>
    <row r="780" spans="1:9" ht="48.75" customHeight="1" x14ac:dyDescent="0.25">
      <c r="A780" s="327" t="s">
        <v>725</v>
      </c>
      <c r="B780" s="21" t="s">
        <v>225</v>
      </c>
      <c r="C780" s="6" t="s">
        <v>211</v>
      </c>
      <c r="D780" s="6" t="s">
        <v>678</v>
      </c>
      <c r="E780" s="6" t="s">
        <v>814</v>
      </c>
      <c r="F780" s="6" t="s">
        <v>724</v>
      </c>
      <c r="G780" s="17">
        <f t="shared" si="169"/>
        <v>1190.96</v>
      </c>
      <c r="H780" s="17">
        <f t="shared" si="169"/>
        <v>1500</v>
      </c>
      <c r="I780" s="17">
        <f t="shared" si="169"/>
        <v>1500</v>
      </c>
    </row>
    <row r="781" spans="1:9" ht="18.75" customHeight="1" x14ac:dyDescent="0.25">
      <c r="A781" s="327" t="s">
        <v>991</v>
      </c>
      <c r="B781" s="21" t="s">
        <v>225</v>
      </c>
      <c r="C781" s="6" t="s">
        <v>211</v>
      </c>
      <c r="D781" s="6" t="s">
        <v>678</v>
      </c>
      <c r="E781" s="6" t="s">
        <v>41</v>
      </c>
      <c r="F781" s="6" t="s">
        <v>165</v>
      </c>
      <c r="G781" s="15">
        <f>'5'!D67</f>
        <v>1190.96</v>
      </c>
      <c r="H781" s="15">
        <f>'5'!E67</f>
        <v>1500</v>
      </c>
      <c r="I781" s="15">
        <f>'5'!F67</f>
        <v>1500</v>
      </c>
    </row>
    <row r="782" spans="1:9" ht="30" hidden="1" x14ac:dyDescent="0.25">
      <c r="A782" s="346" t="s">
        <v>815</v>
      </c>
      <c r="B782" s="21" t="s">
        <v>225</v>
      </c>
      <c r="C782" s="6" t="s">
        <v>211</v>
      </c>
      <c r="D782" s="6" t="s">
        <v>678</v>
      </c>
      <c r="E782" s="6" t="s">
        <v>42</v>
      </c>
      <c r="F782" s="6" t="s">
        <v>222</v>
      </c>
      <c r="G782" s="17">
        <f>G783</f>
        <v>0</v>
      </c>
      <c r="H782" s="17">
        <f>H783</f>
        <v>0</v>
      </c>
      <c r="I782" s="17">
        <f>I783</f>
        <v>0</v>
      </c>
    </row>
    <row r="783" spans="1:9" ht="45" hidden="1" x14ac:dyDescent="0.25">
      <c r="A783" s="327" t="s">
        <v>725</v>
      </c>
      <c r="B783" s="21" t="s">
        <v>225</v>
      </c>
      <c r="C783" s="6" t="s">
        <v>211</v>
      </c>
      <c r="D783" s="6" t="s">
        <v>678</v>
      </c>
      <c r="E783" s="6" t="s">
        <v>817</v>
      </c>
      <c r="F783" s="6" t="s">
        <v>222</v>
      </c>
      <c r="G783" s="17">
        <f>G784+G785</f>
        <v>0</v>
      </c>
      <c r="H783" s="17">
        <f>H784+H785</f>
        <v>0</v>
      </c>
      <c r="I783" s="17">
        <f>I784+I785</f>
        <v>0</v>
      </c>
    </row>
    <row r="784" spans="1:9" ht="30" hidden="1" x14ac:dyDescent="0.25">
      <c r="A784" s="327" t="s">
        <v>818</v>
      </c>
      <c r="B784" s="21" t="s">
        <v>225</v>
      </c>
      <c r="C784" s="6" t="s">
        <v>211</v>
      </c>
      <c r="D784" s="6" t="s">
        <v>678</v>
      </c>
      <c r="E784" s="6" t="s">
        <v>43</v>
      </c>
      <c r="F784" s="6" t="s">
        <v>165</v>
      </c>
      <c r="G784" s="17"/>
      <c r="H784" s="17"/>
      <c r="I784" s="17"/>
    </row>
    <row r="785" spans="1:10" ht="30" hidden="1" x14ac:dyDescent="0.25">
      <c r="A785" s="327" t="s">
        <v>819</v>
      </c>
      <c r="B785" s="21" t="s">
        <v>225</v>
      </c>
      <c r="C785" s="6" t="s">
        <v>211</v>
      </c>
      <c r="D785" s="6" t="s">
        <v>678</v>
      </c>
      <c r="E785" s="6" t="s">
        <v>44</v>
      </c>
      <c r="F785" s="6" t="s">
        <v>165</v>
      </c>
      <c r="G785" s="17"/>
      <c r="H785" s="17"/>
      <c r="I785" s="17"/>
    </row>
    <row r="786" spans="1:10" ht="48" customHeight="1" x14ac:dyDescent="0.25">
      <c r="A786" s="349" t="s">
        <v>734</v>
      </c>
      <c r="B786" s="46" t="s">
        <v>225</v>
      </c>
      <c r="C786" s="22" t="s">
        <v>211</v>
      </c>
      <c r="D786" s="22" t="s">
        <v>678</v>
      </c>
      <c r="E786" s="22" t="s">
        <v>22</v>
      </c>
      <c r="F786" s="22" t="s">
        <v>222</v>
      </c>
      <c r="G786" s="19">
        <f t="shared" ref="G786:I787" si="170">G787</f>
        <v>258840.07389999999</v>
      </c>
      <c r="H786" s="19">
        <f t="shared" si="170"/>
        <v>267175.44</v>
      </c>
      <c r="I786" s="19">
        <f t="shared" si="170"/>
        <v>283183.27899999998</v>
      </c>
    </row>
    <row r="787" spans="1:10" ht="51" customHeight="1" x14ac:dyDescent="0.25">
      <c r="A787" s="346" t="s">
        <v>892</v>
      </c>
      <c r="B787" s="21" t="s">
        <v>225</v>
      </c>
      <c r="C787" s="6" t="s">
        <v>211</v>
      </c>
      <c r="D787" s="6" t="s">
        <v>678</v>
      </c>
      <c r="E787" s="6" t="s">
        <v>35</v>
      </c>
      <c r="F787" s="6" t="s">
        <v>222</v>
      </c>
      <c r="G787" s="17">
        <f t="shared" si="170"/>
        <v>258840.07389999999</v>
      </c>
      <c r="H787" s="17">
        <f t="shared" si="170"/>
        <v>267175.44</v>
      </c>
      <c r="I787" s="17">
        <f t="shared" si="170"/>
        <v>283183.27899999998</v>
      </c>
    </row>
    <row r="788" spans="1:10" s="52" customFormat="1" ht="20.25" customHeight="1" x14ac:dyDescent="0.25">
      <c r="A788" s="338" t="s">
        <v>714</v>
      </c>
      <c r="B788" s="23" t="s">
        <v>225</v>
      </c>
      <c r="C788" s="24" t="s">
        <v>211</v>
      </c>
      <c r="D788" s="24" t="s">
        <v>678</v>
      </c>
      <c r="E788" s="24" t="s">
        <v>676</v>
      </c>
      <c r="F788" s="24" t="s">
        <v>222</v>
      </c>
      <c r="G788" s="25">
        <f>G791+G794+G797</f>
        <v>258840.07389999999</v>
      </c>
      <c r="H788" s="25">
        <f>H791+H794+H797</f>
        <v>267175.44</v>
      </c>
      <c r="I788" s="25">
        <f>I791+I794+I797</f>
        <v>283183.27899999998</v>
      </c>
    </row>
    <row r="789" spans="1:10" ht="55.5" hidden="1" customHeight="1" x14ac:dyDescent="0.25">
      <c r="A789" s="327" t="s">
        <v>992</v>
      </c>
      <c r="B789" s="21" t="s">
        <v>225</v>
      </c>
      <c r="C789" s="6" t="s">
        <v>211</v>
      </c>
      <c r="D789" s="6" t="s">
        <v>678</v>
      </c>
      <c r="E789" s="6" t="s">
        <v>993</v>
      </c>
      <c r="F789" s="6" t="s">
        <v>222</v>
      </c>
      <c r="G789" s="17">
        <f>G790</f>
        <v>0</v>
      </c>
      <c r="H789" s="17">
        <f>H790</f>
        <v>0</v>
      </c>
      <c r="I789" s="17">
        <f>I790</f>
        <v>0</v>
      </c>
    </row>
    <row r="790" spans="1:10" hidden="1" x14ac:dyDescent="0.25">
      <c r="A790" s="327" t="s">
        <v>714</v>
      </c>
      <c r="B790" s="21" t="s">
        <v>225</v>
      </c>
      <c r="C790" s="6" t="s">
        <v>211</v>
      </c>
      <c r="D790" s="6" t="s">
        <v>678</v>
      </c>
      <c r="E790" s="6" t="s">
        <v>993</v>
      </c>
      <c r="F790" s="6" t="s">
        <v>755</v>
      </c>
      <c r="G790" s="17"/>
      <c r="H790" s="17"/>
      <c r="I790" s="17"/>
    </row>
    <row r="791" spans="1:10" ht="63" customHeight="1" x14ac:dyDescent="0.25">
      <c r="A791" s="349" t="s">
        <v>823</v>
      </c>
      <c r="B791" s="21" t="s">
        <v>225</v>
      </c>
      <c r="C791" s="6" t="s">
        <v>211</v>
      </c>
      <c r="D791" s="6" t="s">
        <v>678</v>
      </c>
      <c r="E791" s="6" t="s">
        <v>35</v>
      </c>
      <c r="F791" s="6" t="s">
        <v>222</v>
      </c>
      <c r="G791" s="17">
        <f t="shared" ref="G791:I792" si="171">G792</f>
        <v>3337.4367000000002</v>
      </c>
      <c r="H791" s="17">
        <f t="shared" si="171"/>
        <v>0</v>
      </c>
      <c r="I791" s="17">
        <f t="shared" si="171"/>
        <v>0</v>
      </c>
    </row>
    <row r="792" spans="1:10" ht="51" customHeight="1" x14ac:dyDescent="0.25">
      <c r="A792" s="327" t="s">
        <v>725</v>
      </c>
      <c r="B792" s="21" t="s">
        <v>225</v>
      </c>
      <c r="C792" s="6" t="s">
        <v>211</v>
      </c>
      <c r="D792" s="6" t="s">
        <v>678</v>
      </c>
      <c r="E792" s="6" t="s">
        <v>324</v>
      </c>
      <c r="F792" s="6" t="s">
        <v>724</v>
      </c>
      <c r="G792" s="15">
        <f t="shared" si="171"/>
        <v>3337.4367000000002</v>
      </c>
      <c r="H792" s="15">
        <f t="shared" si="171"/>
        <v>0</v>
      </c>
      <c r="I792" s="15">
        <f t="shared" si="171"/>
        <v>0</v>
      </c>
    </row>
    <row r="793" spans="1:10" ht="18" customHeight="1" x14ac:dyDescent="0.25">
      <c r="A793" s="327" t="s">
        <v>124</v>
      </c>
      <c r="B793" s="21" t="s">
        <v>225</v>
      </c>
      <c r="C793" s="6" t="s">
        <v>211</v>
      </c>
      <c r="D793" s="6" t="s">
        <v>678</v>
      </c>
      <c r="E793" s="6" t="s">
        <v>324</v>
      </c>
      <c r="F793" s="6" t="s">
        <v>165</v>
      </c>
      <c r="G793" s="15">
        <f>'5'!D50-200</f>
        <v>3337.4367000000002</v>
      </c>
      <c r="H793" s="15">
        <f>'5'!E50</f>
        <v>0</v>
      </c>
      <c r="I793" s="15">
        <f>'5'!F50</f>
        <v>0</v>
      </c>
    </row>
    <row r="794" spans="1:10" ht="83.25" customHeight="1" x14ac:dyDescent="0.25">
      <c r="A794" s="349" t="s">
        <v>414</v>
      </c>
      <c r="B794" s="46" t="s">
        <v>225</v>
      </c>
      <c r="C794" s="22" t="s">
        <v>211</v>
      </c>
      <c r="D794" s="22" t="s">
        <v>678</v>
      </c>
      <c r="E794" s="22" t="s">
        <v>532</v>
      </c>
      <c r="F794" s="22" t="s">
        <v>222</v>
      </c>
      <c r="G794" s="99">
        <f t="shared" ref="G794:I795" si="172">G795</f>
        <v>4113.4791999999998</v>
      </c>
      <c r="H794" s="99">
        <f t="shared" si="172"/>
        <v>0</v>
      </c>
      <c r="I794" s="99">
        <f t="shared" si="172"/>
        <v>0</v>
      </c>
    </row>
    <row r="795" spans="1:10" ht="45" x14ac:dyDescent="0.25">
      <c r="A795" s="327" t="s">
        <v>725</v>
      </c>
      <c r="B795" s="21" t="s">
        <v>225</v>
      </c>
      <c r="C795" s="6" t="s">
        <v>211</v>
      </c>
      <c r="D795" s="6" t="s">
        <v>678</v>
      </c>
      <c r="E795" s="6" t="s">
        <v>532</v>
      </c>
      <c r="F795" s="6" t="s">
        <v>724</v>
      </c>
      <c r="G795" s="15">
        <f t="shared" si="172"/>
        <v>4113.4791999999998</v>
      </c>
      <c r="H795" s="15">
        <f t="shared" si="172"/>
        <v>0</v>
      </c>
      <c r="I795" s="15">
        <f t="shared" si="172"/>
        <v>0</v>
      </c>
    </row>
    <row r="796" spans="1:10" ht="18" customHeight="1" x14ac:dyDescent="0.25">
      <c r="A796" s="327" t="s">
        <v>124</v>
      </c>
      <c r="B796" s="21" t="s">
        <v>225</v>
      </c>
      <c r="C796" s="6" t="s">
        <v>211</v>
      </c>
      <c r="D796" s="6" t="s">
        <v>678</v>
      </c>
      <c r="E796" s="6" t="s">
        <v>532</v>
      </c>
      <c r="F796" s="6" t="s">
        <v>165</v>
      </c>
      <c r="G796" s="15">
        <f>'5'!D52</f>
        <v>4113.4791999999998</v>
      </c>
      <c r="H796" s="15">
        <f>'5'!E52</f>
        <v>0</v>
      </c>
      <c r="I796" s="15">
        <f>'5'!F52</f>
        <v>0</v>
      </c>
    </row>
    <row r="797" spans="1:10" ht="80.25" customHeight="1" x14ac:dyDescent="0.25">
      <c r="A797" s="349" t="s">
        <v>824</v>
      </c>
      <c r="B797" s="21" t="s">
        <v>225</v>
      </c>
      <c r="C797" s="6" t="s">
        <v>211</v>
      </c>
      <c r="D797" s="6" t="s">
        <v>678</v>
      </c>
      <c r="E797" s="6" t="s">
        <v>47</v>
      </c>
      <c r="F797" s="6" t="s">
        <v>222</v>
      </c>
      <c r="G797" s="15">
        <f t="shared" ref="G797:I798" si="173">G798</f>
        <v>251389.158</v>
      </c>
      <c r="H797" s="15">
        <f t="shared" si="173"/>
        <v>267175.44</v>
      </c>
      <c r="I797" s="15">
        <f t="shared" si="173"/>
        <v>283183.27899999998</v>
      </c>
    </row>
    <row r="798" spans="1:10" ht="47.25" customHeight="1" x14ac:dyDescent="0.25">
      <c r="A798" s="327" t="s">
        <v>725</v>
      </c>
      <c r="B798" s="21" t="s">
        <v>225</v>
      </c>
      <c r="C798" s="6" t="s">
        <v>211</v>
      </c>
      <c r="D798" s="6" t="s">
        <v>678</v>
      </c>
      <c r="E798" s="6" t="s">
        <v>47</v>
      </c>
      <c r="F798" s="6" t="s">
        <v>724</v>
      </c>
      <c r="G798" s="15">
        <f t="shared" si="173"/>
        <v>251389.158</v>
      </c>
      <c r="H798" s="17">
        <f t="shared" si="173"/>
        <v>267175.44</v>
      </c>
      <c r="I798" s="17">
        <f t="shared" si="173"/>
        <v>283183.27899999998</v>
      </c>
    </row>
    <row r="799" spans="1:10" ht="18.75" customHeight="1" x14ac:dyDescent="0.25">
      <c r="A799" s="327" t="s">
        <v>124</v>
      </c>
      <c r="B799" s="21" t="s">
        <v>225</v>
      </c>
      <c r="C799" s="6" t="s">
        <v>211</v>
      </c>
      <c r="D799" s="6" t="s">
        <v>678</v>
      </c>
      <c r="E799" s="6" t="s">
        <v>47</v>
      </c>
      <c r="F799" s="6" t="s">
        <v>165</v>
      </c>
      <c r="G799" s="15">
        <f>'5'!D49</f>
        <v>251389.158</v>
      </c>
      <c r="H799" s="15">
        <f>'5'!E49</f>
        <v>267175.44</v>
      </c>
      <c r="I799" s="15">
        <f>'5'!F49</f>
        <v>283183.27899999998</v>
      </c>
      <c r="J799" s="15" t="e">
        <f>'5'!#REF!</f>
        <v>#REF!</v>
      </c>
    </row>
    <row r="800" spans="1:10" s="184" customFormat="1" ht="95.25" customHeight="1" x14ac:dyDescent="0.25">
      <c r="A800" s="349" t="s">
        <v>411</v>
      </c>
      <c r="B800" s="46" t="s">
        <v>225</v>
      </c>
      <c r="C800" s="22" t="s">
        <v>211</v>
      </c>
      <c r="D800" s="22" t="s">
        <v>678</v>
      </c>
      <c r="E800" s="22" t="s">
        <v>415</v>
      </c>
      <c r="F800" s="22" t="s">
        <v>222</v>
      </c>
      <c r="G800" s="19">
        <f t="shared" ref="G800:I801" si="174">G801</f>
        <v>24804</v>
      </c>
      <c r="H800" s="19">
        <f t="shared" si="174"/>
        <v>21411</v>
      </c>
      <c r="I800" s="19">
        <f t="shared" si="174"/>
        <v>21411</v>
      </c>
    </row>
    <row r="801" spans="1:9" ht="50.25" customHeight="1" x14ac:dyDescent="0.25">
      <c r="A801" s="327" t="s">
        <v>725</v>
      </c>
      <c r="B801" s="21" t="s">
        <v>225</v>
      </c>
      <c r="C801" s="6" t="s">
        <v>211</v>
      </c>
      <c r="D801" s="6" t="s">
        <v>678</v>
      </c>
      <c r="E801" s="6" t="s">
        <v>415</v>
      </c>
      <c r="F801" s="6" t="s">
        <v>724</v>
      </c>
      <c r="G801" s="17">
        <f t="shared" si="174"/>
        <v>24804</v>
      </c>
      <c r="H801" s="17">
        <f t="shared" si="174"/>
        <v>21411</v>
      </c>
      <c r="I801" s="17">
        <f t="shared" si="174"/>
        <v>21411</v>
      </c>
    </row>
    <row r="802" spans="1:9" ht="18.75" customHeight="1" x14ac:dyDescent="0.25">
      <c r="A802" s="327" t="s">
        <v>124</v>
      </c>
      <c r="B802" s="21" t="s">
        <v>225</v>
      </c>
      <c r="C802" s="6" t="s">
        <v>211</v>
      </c>
      <c r="D802" s="6" t="s">
        <v>678</v>
      </c>
      <c r="E802" s="6" t="s">
        <v>415</v>
      </c>
      <c r="F802" s="6" t="s">
        <v>165</v>
      </c>
      <c r="G802" s="15">
        <f>'5'!D53</f>
        <v>24804</v>
      </c>
      <c r="H802" s="15">
        <f>'5'!E53</f>
        <v>21411</v>
      </c>
      <c r="I802" s="15">
        <f>'5'!F53</f>
        <v>21411</v>
      </c>
    </row>
    <row r="803" spans="1:9" ht="110.25" customHeight="1" x14ac:dyDescent="0.25">
      <c r="A803" s="335" t="s">
        <v>599</v>
      </c>
      <c r="B803" s="100" t="s">
        <v>225</v>
      </c>
      <c r="C803" s="167" t="s">
        <v>211</v>
      </c>
      <c r="D803" s="167" t="s">
        <v>678</v>
      </c>
      <c r="E803" s="100" t="s">
        <v>600</v>
      </c>
      <c r="F803" s="167" t="s">
        <v>222</v>
      </c>
      <c r="G803" s="99">
        <f t="shared" ref="G803:I804" si="175">G804</f>
        <v>1249.4748</v>
      </c>
      <c r="H803" s="99">
        <f t="shared" si="175"/>
        <v>3382.85664</v>
      </c>
      <c r="I803" s="99">
        <f t="shared" si="175"/>
        <v>4228.5708000000004</v>
      </c>
    </row>
    <row r="804" spans="1:9" ht="47.25" customHeight="1" x14ac:dyDescent="0.25">
      <c r="A804" s="326" t="s">
        <v>725</v>
      </c>
      <c r="B804" s="3" t="s">
        <v>225</v>
      </c>
      <c r="C804" s="4" t="s">
        <v>211</v>
      </c>
      <c r="D804" s="4" t="s">
        <v>678</v>
      </c>
      <c r="E804" s="3" t="s">
        <v>600</v>
      </c>
      <c r="F804" s="4" t="s">
        <v>724</v>
      </c>
      <c r="G804" s="15">
        <f t="shared" si="175"/>
        <v>1249.4748</v>
      </c>
      <c r="H804" s="15">
        <f t="shared" si="175"/>
        <v>3382.85664</v>
      </c>
      <c r="I804" s="15">
        <f t="shared" si="175"/>
        <v>4228.5708000000004</v>
      </c>
    </row>
    <row r="805" spans="1:9" ht="19.149999999999999" customHeight="1" x14ac:dyDescent="0.25">
      <c r="A805" s="326" t="s">
        <v>124</v>
      </c>
      <c r="B805" s="3" t="s">
        <v>225</v>
      </c>
      <c r="C805" s="4" t="s">
        <v>211</v>
      </c>
      <c r="D805" s="4" t="s">
        <v>678</v>
      </c>
      <c r="E805" s="205" t="s">
        <v>600</v>
      </c>
      <c r="F805" s="4" t="s">
        <v>165</v>
      </c>
      <c r="G805" s="15">
        <f>'5'!D54</f>
        <v>1249.4748</v>
      </c>
      <c r="H805" s="15">
        <f>'5'!E54</f>
        <v>3382.85664</v>
      </c>
      <c r="I805" s="15">
        <f>'5'!F54</f>
        <v>4228.5708000000004</v>
      </c>
    </row>
    <row r="806" spans="1:9" ht="53.25" customHeight="1" x14ac:dyDescent="0.25">
      <c r="A806" s="386" t="s">
        <v>1090</v>
      </c>
      <c r="B806" s="424" t="s">
        <v>225</v>
      </c>
      <c r="C806" s="387" t="s">
        <v>211</v>
      </c>
      <c r="D806" s="387" t="s">
        <v>678</v>
      </c>
      <c r="E806" s="387" t="s">
        <v>54</v>
      </c>
      <c r="F806" s="387" t="s">
        <v>222</v>
      </c>
      <c r="G806" s="388">
        <f>G807</f>
        <v>19963.884099999999</v>
      </c>
      <c r="H806" s="388">
        <f>H807</f>
        <v>27452.799999999999</v>
      </c>
      <c r="I806" s="388">
        <f>I807</f>
        <v>27106</v>
      </c>
    </row>
    <row r="807" spans="1:9" ht="25.15" customHeight="1" x14ac:dyDescent="0.25">
      <c r="A807" s="349" t="s">
        <v>714</v>
      </c>
      <c r="B807" s="3" t="s">
        <v>225</v>
      </c>
      <c r="C807" s="4" t="s">
        <v>211</v>
      </c>
      <c r="D807" s="4" t="s">
        <v>678</v>
      </c>
      <c r="E807" s="22" t="s">
        <v>22</v>
      </c>
      <c r="F807" s="22" t="s">
        <v>222</v>
      </c>
      <c r="G807" s="19">
        <f>G808+G811+G814</f>
        <v>19963.884099999999</v>
      </c>
      <c r="H807" s="19">
        <f>H808+H811+H814</f>
        <v>27452.799999999999</v>
      </c>
      <c r="I807" s="19">
        <f>I808+I811+I814</f>
        <v>27106</v>
      </c>
    </row>
    <row r="808" spans="1:9" ht="63.75" customHeight="1" x14ac:dyDescent="0.25">
      <c r="A808" s="338" t="s">
        <v>823</v>
      </c>
      <c r="B808" s="3" t="s">
        <v>225</v>
      </c>
      <c r="C808" s="4" t="s">
        <v>211</v>
      </c>
      <c r="D808" s="4" t="s">
        <v>678</v>
      </c>
      <c r="E808" s="24" t="s">
        <v>22</v>
      </c>
      <c r="F808" s="24" t="s">
        <v>222</v>
      </c>
      <c r="G808" s="25">
        <f t="shared" ref="G808:I809" si="176">G809</f>
        <v>8196.8132999999998</v>
      </c>
      <c r="H808" s="25">
        <f t="shared" si="176"/>
        <v>11534.25</v>
      </c>
      <c r="I808" s="25">
        <f t="shared" si="176"/>
        <v>11534.25</v>
      </c>
    </row>
    <row r="809" spans="1:9" ht="51.75" customHeight="1" x14ac:dyDescent="0.25">
      <c r="A809" s="327" t="s">
        <v>725</v>
      </c>
      <c r="B809" s="3" t="s">
        <v>225</v>
      </c>
      <c r="C809" s="4" t="s">
        <v>211</v>
      </c>
      <c r="D809" s="4" t="s">
        <v>678</v>
      </c>
      <c r="E809" s="4" t="s">
        <v>1105</v>
      </c>
      <c r="F809" s="4" t="s">
        <v>724</v>
      </c>
      <c r="G809" s="15">
        <f t="shared" si="176"/>
        <v>8196.8132999999998</v>
      </c>
      <c r="H809" s="15">
        <f t="shared" si="176"/>
        <v>11534.25</v>
      </c>
      <c r="I809" s="15">
        <f t="shared" si="176"/>
        <v>11534.25</v>
      </c>
    </row>
    <row r="810" spans="1:9" ht="25.15" customHeight="1" x14ac:dyDescent="0.25">
      <c r="A810" s="327" t="s">
        <v>124</v>
      </c>
      <c r="B810" s="3" t="s">
        <v>225</v>
      </c>
      <c r="C810" s="4" t="s">
        <v>211</v>
      </c>
      <c r="D810" s="4" t="s">
        <v>678</v>
      </c>
      <c r="E810" s="4" t="s">
        <v>1105</v>
      </c>
      <c r="F810" s="4" t="s">
        <v>165</v>
      </c>
      <c r="G810" s="15">
        <f>'5'!D101</f>
        <v>8196.8132999999998</v>
      </c>
      <c r="H810" s="15">
        <f>'5'!E101-200</f>
        <v>11534.25</v>
      </c>
      <c r="I810" s="15">
        <f>'5'!F101-200</f>
        <v>11534.25</v>
      </c>
    </row>
    <row r="811" spans="1:9" ht="80.25" customHeight="1" x14ac:dyDescent="0.25">
      <c r="A811" s="338" t="s">
        <v>414</v>
      </c>
      <c r="B811" s="3" t="s">
        <v>225</v>
      </c>
      <c r="C811" s="4" t="s">
        <v>211</v>
      </c>
      <c r="D811" s="4" t="s">
        <v>678</v>
      </c>
      <c r="E811" s="389" t="s">
        <v>1121</v>
      </c>
      <c r="F811" s="82" t="s">
        <v>222</v>
      </c>
      <c r="G811" s="103">
        <f t="shared" ref="G811:I812" si="177">G812</f>
        <v>11767.0708</v>
      </c>
      <c r="H811" s="103">
        <f t="shared" si="177"/>
        <v>15880.55</v>
      </c>
      <c r="I811" s="103">
        <f t="shared" si="177"/>
        <v>15533.75</v>
      </c>
    </row>
    <row r="812" spans="1:9" ht="46.5" customHeight="1" x14ac:dyDescent="0.25">
      <c r="A812" s="327" t="s">
        <v>725</v>
      </c>
      <c r="B812" s="3" t="s">
        <v>225</v>
      </c>
      <c r="C812" s="4" t="s">
        <v>211</v>
      </c>
      <c r="D812" s="4" t="s">
        <v>678</v>
      </c>
      <c r="E812" s="390" t="s">
        <v>1122</v>
      </c>
      <c r="F812" s="4" t="s">
        <v>724</v>
      </c>
      <c r="G812" s="15">
        <f t="shared" si="177"/>
        <v>11767.0708</v>
      </c>
      <c r="H812" s="15">
        <f t="shared" si="177"/>
        <v>15880.55</v>
      </c>
      <c r="I812" s="15">
        <f t="shared" si="177"/>
        <v>15533.75</v>
      </c>
    </row>
    <row r="813" spans="1:9" ht="25.15" customHeight="1" x14ac:dyDescent="0.25">
      <c r="A813" s="327" t="s">
        <v>124</v>
      </c>
      <c r="B813" s="3" t="s">
        <v>225</v>
      </c>
      <c r="C813" s="4" t="s">
        <v>211</v>
      </c>
      <c r="D813" s="4" t="s">
        <v>678</v>
      </c>
      <c r="E813" s="390" t="s">
        <v>1116</v>
      </c>
      <c r="F813" s="4" t="s">
        <v>165</v>
      </c>
      <c r="G813" s="15">
        <f>'5'!D102</f>
        <v>11767.0708</v>
      </c>
      <c r="H813" s="15">
        <f>'5'!E102</f>
        <v>15880.55</v>
      </c>
      <c r="I813" s="15">
        <f>'5'!F102</f>
        <v>15533.75</v>
      </c>
    </row>
    <row r="814" spans="1:9" ht="54.75" customHeight="1" x14ac:dyDescent="0.25">
      <c r="A814" s="338" t="s">
        <v>1089</v>
      </c>
      <c r="B814" s="3" t="s">
        <v>225</v>
      </c>
      <c r="C814" s="4" t="s">
        <v>211</v>
      </c>
      <c r="D814" s="4" t="s">
        <v>678</v>
      </c>
      <c r="E814" s="82" t="s">
        <v>1088</v>
      </c>
      <c r="F814" s="82" t="s">
        <v>222</v>
      </c>
      <c r="G814" s="103">
        <f>G815</f>
        <v>0</v>
      </c>
      <c r="H814" s="103">
        <f t="shared" ref="H814:I815" si="178">H815</f>
        <v>38</v>
      </c>
      <c r="I814" s="103">
        <f t="shared" si="178"/>
        <v>38</v>
      </c>
    </row>
    <row r="815" spans="1:9" ht="48.75" customHeight="1" x14ac:dyDescent="0.25">
      <c r="A815" s="327" t="s">
        <v>725</v>
      </c>
      <c r="B815" s="3" t="s">
        <v>225</v>
      </c>
      <c r="C815" s="4" t="s">
        <v>211</v>
      </c>
      <c r="D815" s="4" t="s">
        <v>678</v>
      </c>
      <c r="E815" s="6" t="s">
        <v>1088</v>
      </c>
      <c r="F815" s="6" t="s">
        <v>724</v>
      </c>
      <c r="G815" s="15">
        <f>G816</f>
        <v>0</v>
      </c>
      <c r="H815" s="15">
        <f t="shared" si="178"/>
        <v>38</v>
      </c>
      <c r="I815" s="15">
        <f t="shared" si="178"/>
        <v>38</v>
      </c>
    </row>
    <row r="816" spans="1:9" ht="25.15" customHeight="1" x14ac:dyDescent="0.25">
      <c r="A816" s="327" t="s">
        <v>124</v>
      </c>
      <c r="B816" s="3" t="s">
        <v>225</v>
      </c>
      <c r="C816" s="4" t="s">
        <v>211</v>
      </c>
      <c r="D816" s="4" t="s">
        <v>678</v>
      </c>
      <c r="E816" s="6" t="s">
        <v>1088</v>
      </c>
      <c r="F816" s="6" t="s">
        <v>165</v>
      </c>
      <c r="G816" s="15">
        <f>'5'!D103</f>
        <v>0</v>
      </c>
      <c r="H816" s="15">
        <f>'5'!E103</f>
        <v>38</v>
      </c>
      <c r="I816" s="15">
        <f>'5'!F103</f>
        <v>38</v>
      </c>
    </row>
    <row r="817" spans="1:10" ht="20.25" customHeight="1" x14ac:dyDescent="0.25">
      <c r="A817" s="375" t="s">
        <v>825</v>
      </c>
      <c r="B817" s="194" t="s">
        <v>225</v>
      </c>
      <c r="C817" s="193" t="s">
        <v>211</v>
      </c>
      <c r="D817" s="193" t="s">
        <v>111</v>
      </c>
      <c r="E817" s="194" t="s">
        <v>676</v>
      </c>
      <c r="F817" s="193" t="s">
        <v>222</v>
      </c>
      <c r="G817" s="187">
        <f>G818</f>
        <v>36080.499999999993</v>
      </c>
      <c r="H817" s="187">
        <f t="shared" ref="H817:I817" si="179">H818</f>
        <v>25579.202000000001</v>
      </c>
      <c r="I817" s="187">
        <f t="shared" si="179"/>
        <v>25387</v>
      </c>
    </row>
    <row r="818" spans="1:10" s="51" customFormat="1" ht="45" x14ac:dyDescent="0.2">
      <c r="A818" s="326" t="s">
        <v>734</v>
      </c>
      <c r="B818" s="3" t="s">
        <v>225</v>
      </c>
      <c r="C818" s="4" t="s">
        <v>211</v>
      </c>
      <c r="D818" s="4" t="s">
        <v>111</v>
      </c>
      <c r="E818" s="4" t="s">
        <v>22</v>
      </c>
      <c r="F818" s="4" t="s">
        <v>222</v>
      </c>
      <c r="G818" s="15">
        <f>G820+G824+G828+G835+G821</f>
        <v>36080.499999999993</v>
      </c>
      <c r="H818" s="15">
        <f t="shared" ref="H818:I818" si="180">H820+H824+H828+H835+H821</f>
        <v>25579.202000000001</v>
      </c>
      <c r="I818" s="15">
        <f t="shared" si="180"/>
        <v>25387</v>
      </c>
      <c r="J818" s="51">
        <v>21040.174999999999</v>
      </c>
    </row>
    <row r="819" spans="1:10" ht="33.6" customHeight="1" x14ac:dyDescent="0.25">
      <c r="A819" s="346" t="s">
        <v>815</v>
      </c>
      <c r="B819" s="21" t="s">
        <v>225</v>
      </c>
      <c r="C819" s="6" t="s">
        <v>211</v>
      </c>
      <c r="D819" s="6" t="s">
        <v>111</v>
      </c>
      <c r="E819" s="6" t="s">
        <v>42</v>
      </c>
      <c r="F819" s="6" t="s">
        <v>222</v>
      </c>
      <c r="G819" s="17">
        <f>G820</f>
        <v>32214.266659999998</v>
      </c>
      <c r="H819" s="17">
        <f t="shared" ref="H819:I819" si="181">H820</f>
        <v>23349.132000000001</v>
      </c>
      <c r="I819" s="17">
        <f t="shared" si="181"/>
        <v>23349.132000000001</v>
      </c>
      <c r="J819" s="49">
        <f>J818-G818</f>
        <v>-15040.324999999993</v>
      </c>
    </row>
    <row r="820" spans="1:10" ht="45" x14ac:dyDescent="0.25">
      <c r="A820" s="327" t="s">
        <v>725</v>
      </c>
      <c r="B820" s="21" t="s">
        <v>225</v>
      </c>
      <c r="C820" s="6" t="s">
        <v>211</v>
      </c>
      <c r="D820" s="6" t="s">
        <v>111</v>
      </c>
      <c r="E820" s="6" t="s">
        <v>817</v>
      </c>
      <c r="F820" s="6" t="s">
        <v>724</v>
      </c>
      <c r="G820" s="17">
        <f>G823+G827+G831+G832</f>
        <v>32214.266659999998</v>
      </c>
      <c r="H820" s="17">
        <f t="shared" ref="H820:I820" si="182">H823+H827+H831+H832</f>
        <v>23349.132000000001</v>
      </c>
      <c r="I820" s="17">
        <f t="shared" si="182"/>
        <v>23349.132000000001</v>
      </c>
    </row>
    <row r="821" spans="1:10" ht="48.75" customHeight="1" x14ac:dyDescent="0.25">
      <c r="A821" s="326" t="s">
        <v>994</v>
      </c>
      <c r="B821" s="3" t="s">
        <v>225</v>
      </c>
      <c r="C821" s="4" t="s">
        <v>211</v>
      </c>
      <c r="D821" s="4" t="s">
        <v>111</v>
      </c>
      <c r="E821" s="4" t="s">
        <v>439</v>
      </c>
      <c r="F821" s="4" t="s">
        <v>165</v>
      </c>
      <c r="G821" s="15">
        <f>'5'!D73</f>
        <v>135</v>
      </c>
      <c r="H821" s="15">
        <f>'5'!E73</f>
        <v>0</v>
      </c>
      <c r="I821" s="15">
        <f>'5'!F73</f>
        <v>0</v>
      </c>
    </row>
    <row r="822" spans="1:10" ht="31.9" hidden="1" customHeight="1" x14ac:dyDescent="0.25">
      <c r="A822" s="327" t="s">
        <v>450</v>
      </c>
      <c r="B822" s="21" t="s">
        <v>225</v>
      </c>
      <c r="C822" s="6" t="s">
        <v>211</v>
      </c>
      <c r="D822" s="6" t="s">
        <v>111</v>
      </c>
      <c r="E822" s="6" t="s">
        <v>451</v>
      </c>
      <c r="F822" s="6" t="s">
        <v>165</v>
      </c>
      <c r="G822" s="20"/>
      <c r="H822" s="17">
        <v>0</v>
      </c>
      <c r="I822" s="17">
        <v>0</v>
      </c>
    </row>
    <row r="823" spans="1:10" ht="34.15" customHeight="1" x14ac:dyDescent="0.25">
      <c r="A823" s="327" t="s">
        <v>995</v>
      </c>
      <c r="B823" s="21" t="s">
        <v>225</v>
      </c>
      <c r="C823" s="6" t="s">
        <v>211</v>
      </c>
      <c r="D823" s="6" t="s">
        <v>111</v>
      </c>
      <c r="E823" s="6" t="s">
        <v>43</v>
      </c>
      <c r="F823" s="6" t="s">
        <v>165</v>
      </c>
      <c r="G823" s="15">
        <f>'5'!D74</f>
        <v>12092.095179999998</v>
      </c>
      <c r="H823" s="15">
        <f>'5'!E74</f>
        <v>7974.3330000000005</v>
      </c>
      <c r="I823" s="15">
        <f>'5'!F74</f>
        <v>7974.3330000000005</v>
      </c>
    </row>
    <row r="824" spans="1:10" ht="112.5" customHeight="1" x14ac:dyDescent="0.25">
      <c r="A824" s="326" t="s">
        <v>637</v>
      </c>
      <c r="B824" s="21" t="s">
        <v>225</v>
      </c>
      <c r="C824" s="6" t="s">
        <v>211</v>
      </c>
      <c r="D824" s="6" t="s">
        <v>111</v>
      </c>
      <c r="E824" s="6" t="s">
        <v>533</v>
      </c>
      <c r="F824" s="6" t="s">
        <v>222</v>
      </c>
      <c r="G824" s="15">
        <f>G825</f>
        <v>725.60482000000002</v>
      </c>
      <c r="H824" s="17">
        <f t="shared" ref="G824:I825" si="183">H825</f>
        <v>860.76700000000005</v>
      </c>
      <c r="I824" s="17">
        <f t="shared" si="183"/>
        <v>860.76700000000005</v>
      </c>
    </row>
    <row r="825" spans="1:10" ht="45.6" customHeight="1" x14ac:dyDescent="0.25">
      <c r="A825" s="327" t="s">
        <v>725</v>
      </c>
      <c r="B825" s="21" t="s">
        <v>225</v>
      </c>
      <c r="C825" s="6" t="s">
        <v>211</v>
      </c>
      <c r="D825" s="6" t="s">
        <v>111</v>
      </c>
      <c r="E825" s="6" t="s">
        <v>533</v>
      </c>
      <c r="F825" s="6" t="s">
        <v>724</v>
      </c>
      <c r="G825" s="15">
        <f t="shared" si="183"/>
        <v>725.60482000000002</v>
      </c>
      <c r="H825" s="17">
        <f t="shared" si="183"/>
        <v>860.76700000000005</v>
      </c>
      <c r="I825" s="17">
        <f t="shared" si="183"/>
        <v>860.76700000000005</v>
      </c>
    </row>
    <row r="826" spans="1:10" ht="24" customHeight="1" x14ac:dyDescent="0.25">
      <c r="A826" s="327" t="s">
        <v>996</v>
      </c>
      <c r="B826" s="21" t="s">
        <v>225</v>
      </c>
      <c r="C826" s="6" t="s">
        <v>211</v>
      </c>
      <c r="D826" s="6" t="s">
        <v>111</v>
      </c>
      <c r="E826" s="6" t="s">
        <v>533</v>
      </c>
      <c r="F826" s="6" t="s">
        <v>165</v>
      </c>
      <c r="G826" s="15">
        <f>'3'!F508</f>
        <v>725.60482000000002</v>
      </c>
      <c r="H826" s="15">
        <f>'3'!G508</f>
        <v>860.76700000000005</v>
      </c>
      <c r="I826" s="15">
        <f>'3'!H508</f>
        <v>860.76700000000005</v>
      </c>
    </row>
    <row r="827" spans="1:10" ht="35.25" customHeight="1" x14ac:dyDescent="0.25">
      <c r="A827" s="327" t="s">
        <v>459</v>
      </c>
      <c r="B827" s="21" t="s">
        <v>225</v>
      </c>
      <c r="C827" s="6" t="s">
        <v>211</v>
      </c>
      <c r="D827" s="6" t="s">
        <v>111</v>
      </c>
      <c r="E827" s="6" t="s">
        <v>44</v>
      </c>
      <c r="F827" s="6" t="s">
        <v>165</v>
      </c>
      <c r="G827" s="15">
        <f>'5'!D75</f>
        <v>19278.371479999998</v>
      </c>
      <c r="H827" s="15">
        <f>'3'!G510</f>
        <v>14580.999</v>
      </c>
      <c r="I827" s="15">
        <f>'3'!H510</f>
        <v>14580.999</v>
      </c>
    </row>
    <row r="828" spans="1:10" ht="108" customHeight="1" x14ac:dyDescent="0.25">
      <c r="A828" s="326" t="s">
        <v>637</v>
      </c>
      <c r="B828" s="21" t="s">
        <v>225</v>
      </c>
      <c r="C828" s="6" t="s">
        <v>211</v>
      </c>
      <c r="D828" s="6" t="s">
        <v>111</v>
      </c>
      <c r="E828" s="6" t="s">
        <v>533</v>
      </c>
      <c r="F828" s="6" t="s">
        <v>222</v>
      </c>
      <c r="G828" s="17">
        <f t="shared" ref="G828:I829" si="184">G829</f>
        <v>1005.6285200000001</v>
      </c>
      <c r="H828" s="17">
        <f t="shared" si="184"/>
        <v>1177.1010000000001</v>
      </c>
      <c r="I828" s="17">
        <f t="shared" si="184"/>
        <v>1177.1010000000001</v>
      </c>
    </row>
    <row r="829" spans="1:10" ht="45.6" customHeight="1" x14ac:dyDescent="0.25">
      <c r="A829" s="327" t="s">
        <v>725</v>
      </c>
      <c r="B829" s="21" t="s">
        <v>225</v>
      </c>
      <c r="C829" s="6" t="s">
        <v>211</v>
      </c>
      <c r="D829" s="6" t="s">
        <v>111</v>
      </c>
      <c r="E829" s="6" t="s">
        <v>533</v>
      </c>
      <c r="F829" s="6" t="s">
        <v>724</v>
      </c>
      <c r="G829" s="17">
        <f t="shared" si="184"/>
        <v>1005.6285200000001</v>
      </c>
      <c r="H829" s="17">
        <f t="shared" si="184"/>
        <v>1177.1010000000001</v>
      </c>
      <c r="I829" s="17">
        <f t="shared" si="184"/>
        <v>1177.1010000000001</v>
      </c>
    </row>
    <row r="830" spans="1:10" ht="24" customHeight="1" x14ac:dyDescent="0.25">
      <c r="A830" s="327" t="s">
        <v>124</v>
      </c>
      <c r="B830" s="21" t="s">
        <v>225</v>
      </c>
      <c r="C830" s="6" t="s">
        <v>211</v>
      </c>
      <c r="D830" s="6" t="s">
        <v>111</v>
      </c>
      <c r="E830" s="6" t="s">
        <v>533</v>
      </c>
      <c r="F830" s="6" t="s">
        <v>165</v>
      </c>
      <c r="G830" s="15">
        <f>'3'!F514</f>
        <v>1005.6285200000001</v>
      </c>
      <c r="H830" s="15">
        <f>'3'!G514</f>
        <v>1177.1010000000001</v>
      </c>
      <c r="I830" s="15">
        <f>'3'!H514</f>
        <v>1177.1010000000001</v>
      </c>
    </row>
    <row r="831" spans="1:10" ht="83.25" customHeight="1" x14ac:dyDescent="0.25">
      <c r="A831" s="327" t="s">
        <v>609</v>
      </c>
      <c r="B831" s="21" t="s">
        <v>225</v>
      </c>
      <c r="C831" s="6" t="s">
        <v>211</v>
      </c>
      <c r="D831" s="6" t="s">
        <v>111</v>
      </c>
      <c r="E831" s="6" t="s">
        <v>460</v>
      </c>
      <c r="F831" s="6" t="s">
        <v>165</v>
      </c>
      <c r="G831" s="15">
        <f>'3'!F515</f>
        <v>793.8</v>
      </c>
      <c r="H831" s="17">
        <f>'3'!G515</f>
        <v>793.8</v>
      </c>
      <c r="I831" s="17">
        <f>'3'!H515</f>
        <v>793.8</v>
      </c>
    </row>
    <row r="832" spans="1:10" ht="46.5" customHeight="1" x14ac:dyDescent="0.25">
      <c r="A832" s="430" t="s">
        <v>450</v>
      </c>
      <c r="B832" s="45" t="s">
        <v>225</v>
      </c>
      <c r="C832" s="27" t="s">
        <v>211</v>
      </c>
      <c r="D832" s="27" t="s">
        <v>111</v>
      </c>
      <c r="E832" s="27" t="s">
        <v>451</v>
      </c>
      <c r="F832" s="27" t="s">
        <v>222</v>
      </c>
      <c r="G832" s="26">
        <f t="shared" ref="G832:I833" si="185">G833</f>
        <v>50</v>
      </c>
      <c r="H832" s="26">
        <f t="shared" si="185"/>
        <v>0</v>
      </c>
      <c r="I832" s="26">
        <f t="shared" si="185"/>
        <v>0</v>
      </c>
    </row>
    <row r="833" spans="1:9" ht="45.75" customHeight="1" x14ac:dyDescent="0.25">
      <c r="A833" s="327" t="s">
        <v>725</v>
      </c>
      <c r="B833" s="21" t="s">
        <v>225</v>
      </c>
      <c r="C833" s="6" t="s">
        <v>211</v>
      </c>
      <c r="D833" s="6" t="s">
        <v>111</v>
      </c>
      <c r="E833" s="6" t="s">
        <v>451</v>
      </c>
      <c r="F833" s="6" t="s">
        <v>724</v>
      </c>
      <c r="G833" s="17">
        <f t="shared" si="185"/>
        <v>50</v>
      </c>
      <c r="H833" s="17">
        <f t="shared" si="185"/>
        <v>0</v>
      </c>
      <c r="I833" s="17">
        <f t="shared" si="185"/>
        <v>0</v>
      </c>
    </row>
    <row r="834" spans="1:9" ht="21" customHeight="1" x14ac:dyDescent="0.25">
      <c r="A834" s="327" t="s">
        <v>124</v>
      </c>
      <c r="B834" s="21" t="s">
        <v>225</v>
      </c>
      <c r="C834" s="6" t="s">
        <v>211</v>
      </c>
      <c r="D834" s="6" t="s">
        <v>111</v>
      </c>
      <c r="E834" s="6" t="s">
        <v>451</v>
      </c>
      <c r="F834" s="6" t="s">
        <v>165</v>
      </c>
      <c r="G834" s="15">
        <f>'5'!D71</f>
        <v>50</v>
      </c>
      <c r="H834" s="15">
        <f>'5'!E71</f>
        <v>0</v>
      </c>
      <c r="I834" s="15">
        <f>'5'!F71</f>
        <v>0</v>
      </c>
    </row>
    <row r="835" spans="1:9" ht="72" customHeight="1" x14ac:dyDescent="0.25">
      <c r="A835" s="338" t="s">
        <v>369</v>
      </c>
      <c r="B835" s="21" t="s">
        <v>225</v>
      </c>
      <c r="C835" s="22" t="s">
        <v>211</v>
      </c>
      <c r="D835" s="22" t="s">
        <v>111</v>
      </c>
      <c r="E835" s="6" t="s">
        <v>676</v>
      </c>
      <c r="F835" s="6" t="s">
        <v>222</v>
      </c>
      <c r="G835" s="103">
        <f>G836+G839</f>
        <v>2000</v>
      </c>
      <c r="H835" s="103">
        <f t="shared" ref="H835:I835" si="186">H836+H839</f>
        <v>192.202</v>
      </c>
      <c r="I835" s="103">
        <f t="shared" si="186"/>
        <v>0</v>
      </c>
    </row>
    <row r="836" spans="1:9" ht="81.75" customHeight="1" x14ac:dyDescent="0.25">
      <c r="A836" s="327" t="s">
        <v>999</v>
      </c>
      <c r="B836" s="21" t="s">
        <v>225</v>
      </c>
      <c r="C836" s="22" t="s">
        <v>211</v>
      </c>
      <c r="D836" s="22" t="s">
        <v>111</v>
      </c>
      <c r="E836" s="6" t="s">
        <v>845</v>
      </c>
      <c r="F836" s="6" t="s">
        <v>222</v>
      </c>
      <c r="G836" s="15">
        <f>G837</f>
        <v>1980</v>
      </c>
      <c r="H836" s="15">
        <f t="shared" ref="H836:I837" si="187">H837</f>
        <v>0</v>
      </c>
      <c r="I836" s="15">
        <f t="shared" si="187"/>
        <v>0</v>
      </c>
    </row>
    <row r="837" spans="1:9" ht="51" customHeight="1" x14ac:dyDescent="0.25">
      <c r="A837" s="327" t="s">
        <v>725</v>
      </c>
      <c r="B837" s="21" t="s">
        <v>225</v>
      </c>
      <c r="C837" s="22" t="s">
        <v>211</v>
      </c>
      <c r="D837" s="22" t="s">
        <v>111</v>
      </c>
      <c r="E837" s="6" t="s">
        <v>845</v>
      </c>
      <c r="F837" s="6" t="s">
        <v>724</v>
      </c>
      <c r="G837" s="15">
        <f>G838</f>
        <v>1980</v>
      </c>
      <c r="H837" s="15">
        <f t="shared" si="187"/>
        <v>0</v>
      </c>
      <c r="I837" s="15">
        <f t="shared" si="187"/>
        <v>0</v>
      </c>
    </row>
    <row r="838" spans="1:9" ht="21" customHeight="1" x14ac:dyDescent="0.25">
      <c r="A838" s="327" t="s">
        <v>124</v>
      </c>
      <c r="B838" s="21" t="s">
        <v>225</v>
      </c>
      <c r="C838" s="22" t="s">
        <v>211</v>
      </c>
      <c r="D838" s="22" t="s">
        <v>111</v>
      </c>
      <c r="E838" s="6" t="s">
        <v>845</v>
      </c>
      <c r="F838" s="6" t="s">
        <v>165</v>
      </c>
      <c r="G838" s="15">
        <f>'5'!D79</f>
        <v>1980</v>
      </c>
      <c r="H838" s="15">
        <f>'5'!E79</f>
        <v>0</v>
      </c>
      <c r="I838" s="15">
        <f>'5'!F79</f>
        <v>0</v>
      </c>
    </row>
    <row r="839" spans="1:9" ht="114" customHeight="1" x14ac:dyDescent="0.25">
      <c r="A839" s="349" t="s">
        <v>1147</v>
      </c>
      <c r="B839" s="21" t="s">
        <v>111</v>
      </c>
      <c r="C839" s="22" t="s">
        <v>211</v>
      </c>
      <c r="D839" s="22" t="s">
        <v>111</v>
      </c>
      <c r="E839" s="22" t="s">
        <v>1035</v>
      </c>
      <c r="F839" s="22" t="s">
        <v>222</v>
      </c>
      <c r="G839" s="15">
        <f>G840</f>
        <v>20</v>
      </c>
      <c r="H839" s="15">
        <f t="shared" ref="H839:I840" si="188">H840</f>
        <v>192.202</v>
      </c>
      <c r="I839" s="15">
        <f t="shared" si="188"/>
        <v>0</v>
      </c>
    </row>
    <row r="840" spans="1:9" ht="48" customHeight="1" x14ac:dyDescent="0.25">
      <c r="A840" s="327" t="s">
        <v>725</v>
      </c>
      <c r="B840" s="21" t="s">
        <v>225</v>
      </c>
      <c r="C840" s="6" t="s">
        <v>211</v>
      </c>
      <c r="D840" s="6" t="s">
        <v>111</v>
      </c>
      <c r="E840" s="6" t="s">
        <v>1035</v>
      </c>
      <c r="F840" s="6" t="s">
        <v>724</v>
      </c>
      <c r="G840" s="17">
        <f>G841</f>
        <v>20</v>
      </c>
      <c r="H840" s="17">
        <f t="shared" si="188"/>
        <v>192.202</v>
      </c>
      <c r="I840" s="17">
        <f t="shared" si="188"/>
        <v>0</v>
      </c>
    </row>
    <row r="841" spans="1:9" ht="25.5" customHeight="1" x14ac:dyDescent="0.25">
      <c r="A841" s="327" t="s">
        <v>124</v>
      </c>
      <c r="B841" s="21" t="s">
        <v>225</v>
      </c>
      <c r="C841" s="6" t="s">
        <v>211</v>
      </c>
      <c r="D841" s="6" t="s">
        <v>111</v>
      </c>
      <c r="E841" s="6" t="s">
        <v>1035</v>
      </c>
      <c r="F841" s="6" t="s">
        <v>165</v>
      </c>
      <c r="G841" s="17">
        <f>'5'!D80</f>
        <v>20</v>
      </c>
      <c r="H841" s="15">
        <f>'5'!E80</f>
        <v>192.202</v>
      </c>
      <c r="I841" s="17">
        <f>'5'!F80</f>
        <v>0</v>
      </c>
    </row>
    <row r="842" spans="1:9" ht="63.75" hidden="1" customHeight="1" x14ac:dyDescent="0.25">
      <c r="A842" s="349" t="s">
        <v>838</v>
      </c>
      <c r="B842" s="46" t="s">
        <v>225</v>
      </c>
      <c r="C842" s="22" t="s">
        <v>211</v>
      </c>
      <c r="D842" s="22" t="s">
        <v>111</v>
      </c>
      <c r="E842" s="22" t="s">
        <v>471</v>
      </c>
      <c r="F842" s="22" t="s">
        <v>222</v>
      </c>
      <c r="G842" s="19">
        <f t="shared" ref="G842:I843" si="189">G843</f>
        <v>0</v>
      </c>
      <c r="H842" s="19">
        <f t="shared" si="189"/>
        <v>0</v>
      </c>
      <c r="I842" s="19">
        <f t="shared" si="189"/>
        <v>0</v>
      </c>
    </row>
    <row r="843" spans="1:9" ht="45.75" hidden="1" customHeight="1" x14ac:dyDescent="0.25">
      <c r="A843" s="327" t="s">
        <v>725</v>
      </c>
      <c r="B843" s="21" t="s">
        <v>225</v>
      </c>
      <c r="C843" s="6" t="s">
        <v>211</v>
      </c>
      <c r="D843" s="6" t="s">
        <v>111</v>
      </c>
      <c r="E843" s="6" t="s">
        <v>471</v>
      </c>
      <c r="F843" s="6" t="s">
        <v>724</v>
      </c>
      <c r="G843" s="17">
        <f t="shared" si="189"/>
        <v>0</v>
      </c>
      <c r="H843" s="17">
        <f t="shared" si="189"/>
        <v>0</v>
      </c>
      <c r="I843" s="17">
        <f t="shared" si="189"/>
        <v>0</v>
      </c>
    </row>
    <row r="844" spans="1:9" ht="21.75" hidden="1" customHeight="1" x14ac:dyDescent="0.25">
      <c r="A844" s="327" t="s">
        <v>629</v>
      </c>
      <c r="B844" s="21" t="s">
        <v>225</v>
      </c>
      <c r="C844" s="6" t="s">
        <v>211</v>
      </c>
      <c r="D844" s="6" t="s">
        <v>111</v>
      </c>
      <c r="E844" s="6" t="s">
        <v>471</v>
      </c>
      <c r="F844" s="6" t="s">
        <v>165</v>
      </c>
      <c r="G844" s="17"/>
      <c r="H844" s="17"/>
      <c r="I844" s="17"/>
    </row>
    <row r="845" spans="1:9" ht="48.75" customHeight="1" x14ac:dyDescent="0.25">
      <c r="A845" s="373" t="s">
        <v>822</v>
      </c>
      <c r="B845" s="188" t="s">
        <v>225</v>
      </c>
      <c r="C845" s="189" t="s">
        <v>211</v>
      </c>
      <c r="D845" s="189" t="s">
        <v>695</v>
      </c>
      <c r="E845" s="189" t="s">
        <v>22</v>
      </c>
      <c r="F845" s="189" t="s">
        <v>222</v>
      </c>
      <c r="G845" s="190">
        <f>G846+G868</f>
        <v>185</v>
      </c>
      <c r="H845" s="190">
        <f>H846+H868</f>
        <v>105</v>
      </c>
      <c r="I845" s="190">
        <f t="shared" ref="I845" si="190">I846+I868</f>
        <v>105</v>
      </c>
    </row>
    <row r="846" spans="1:9" ht="34.15" customHeight="1" x14ac:dyDescent="0.25">
      <c r="A846" s="346" t="s">
        <v>997</v>
      </c>
      <c r="B846" s="21" t="s">
        <v>225</v>
      </c>
      <c r="C846" s="6" t="s">
        <v>211</v>
      </c>
      <c r="D846" s="6" t="s">
        <v>695</v>
      </c>
      <c r="E846" s="6" t="s">
        <v>48</v>
      </c>
      <c r="F846" s="6" t="s">
        <v>222</v>
      </c>
      <c r="G846" s="17">
        <f>G847</f>
        <v>130</v>
      </c>
      <c r="H846" s="17">
        <f t="shared" ref="H846:I848" si="191">H847</f>
        <v>50</v>
      </c>
      <c r="I846" s="17">
        <f t="shared" si="191"/>
        <v>50</v>
      </c>
    </row>
    <row r="847" spans="1:9" ht="29.45" customHeight="1" x14ac:dyDescent="0.25">
      <c r="A847" s="327" t="s">
        <v>840</v>
      </c>
      <c r="B847" s="21" t="s">
        <v>225</v>
      </c>
      <c r="C847" s="6" t="s">
        <v>211</v>
      </c>
      <c r="D847" s="6" t="s">
        <v>695</v>
      </c>
      <c r="E847" s="6" t="s">
        <v>49</v>
      </c>
      <c r="F847" s="6" t="s">
        <v>222</v>
      </c>
      <c r="G847" s="15">
        <f>G848</f>
        <v>130</v>
      </c>
      <c r="H847" s="17">
        <f t="shared" si="191"/>
        <v>50</v>
      </c>
      <c r="I847" s="17">
        <f t="shared" si="191"/>
        <v>50</v>
      </c>
    </row>
    <row r="848" spans="1:9" ht="45" x14ac:dyDescent="0.25">
      <c r="A848" s="327" t="s">
        <v>725</v>
      </c>
      <c r="B848" s="21" t="s">
        <v>225</v>
      </c>
      <c r="C848" s="6" t="s">
        <v>211</v>
      </c>
      <c r="D848" s="6" t="s">
        <v>695</v>
      </c>
      <c r="E848" s="6" t="s">
        <v>49</v>
      </c>
      <c r="F848" s="6" t="s">
        <v>724</v>
      </c>
      <c r="G848" s="15">
        <f>G849</f>
        <v>130</v>
      </c>
      <c r="H848" s="17">
        <f t="shared" si="191"/>
        <v>50</v>
      </c>
      <c r="I848" s="17">
        <f t="shared" si="191"/>
        <v>50</v>
      </c>
    </row>
    <row r="849" spans="1:9" x14ac:dyDescent="0.25">
      <c r="A849" s="327" t="s">
        <v>124</v>
      </c>
      <c r="B849" s="21" t="s">
        <v>225</v>
      </c>
      <c r="C849" s="6" t="s">
        <v>211</v>
      </c>
      <c r="D849" s="6" t="s">
        <v>695</v>
      </c>
      <c r="E849" s="6" t="s">
        <v>49</v>
      </c>
      <c r="F849" s="6" t="s">
        <v>165</v>
      </c>
      <c r="G849" s="15">
        <f>'5'!D88</f>
        <v>130</v>
      </c>
      <c r="H849" s="15">
        <v>50</v>
      </c>
      <c r="I849" s="15">
        <v>50</v>
      </c>
    </row>
    <row r="850" spans="1:9" ht="45" hidden="1" x14ac:dyDescent="0.25">
      <c r="A850" s="349" t="s">
        <v>998</v>
      </c>
      <c r="B850" s="46" t="s">
        <v>225</v>
      </c>
      <c r="C850" s="22" t="s">
        <v>211</v>
      </c>
      <c r="D850" s="22" t="s">
        <v>211</v>
      </c>
      <c r="E850" s="22" t="s">
        <v>22</v>
      </c>
      <c r="F850" s="22" t="s">
        <v>222</v>
      </c>
      <c r="G850" s="99">
        <f>G851+G859</f>
        <v>0</v>
      </c>
      <c r="H850" s="19">
        <f>H851+H859</f>
        <v>0</v>
      </c>
      <c r="I850" s="19">
        <f>I851+I859</f>
        <v>0</v>
      </c>
    </row>
    <row r="851" spans="1:9" ht="34.15" hidden="1" customHeight="1" x14ac:dyDescent="0.25">
      <c r="A851" s="346" t="s">
        <v>815</v>
      </c>
      <c r="B851" s="21" t="s">
        <v>225</v>
      </c>
      <c r="C851" s="6" t="s">
        <v>211</v>
      </c>
      <c r="D851" s="6" t="s">
        <v>211</v>
      </c>
      <c r="E851" s="6" t="s">
        <v>42</v>
      </c>
      <c r="F851" s="6" t="s">
        <v>222</v>
      </c>
      <c r="G851" s="15">
        <f>G852</f>
        <v>0</v>
      </c>
      <c r="H851" s="17">
        <f>H852</f>
        <v>0</v>
      </c>
      <c r="I851" s="17">
        <f>I852</f>
        <v>0</v>
      </c>
    </row>
    <row r="852" spans="1:9" ht="60" hidden="1" x14ac:dyDescent="0.25">
      <c r="A852" s="349" t="s">
        <v>369</v>
      </c>
      <c r="B852" s="46" t="s">
        <v>225</v>
      </c>
      <c r="C852" s="22" t="s">
        <v>211</v>
      </c>
      <c r="D852" s="22" t="s">
        <v>211</v>
      </c>
      <c r="E852" s="22" t="s">
        <v>676</v>
      </c>
      <c r="F852" s="22" t="s">
        <v>222</v>
      </c>
      <c r="G852" s="99">
        <f>G853+G856</f>
        <v>0</v>
      </c>
      <c r="H852" s="19">
        <f>H853+H856</f>
        <v>0</v>
      </c>
      <c r="I852" s="19">
        <f>I853+I856</f>
        <v>0</v>
      </c>
    </row>
    <row r="853" spans="1:9" ht="75" hidden="1" x14ac:dyDescent="0.25">
      <c r="A853" s="327" t="s">
        <v>999</v>
      </c>
      <c r="B853" s="21" t="s">
        <v>225</v>
      </c>
      <c r="C853" s="6" t="s">
        <v>211</v>
      </c>
      <c r="D853" s="6" t="s">
        <v>211</v>
      </c>
      <c r="E853" s="6" t="s">
        <v>845</v>
      </c>
      <c r="F853" s="6" t="s">
        <v>222</v>
      </c>
      <c r="G853" s="15">
        <f>G854+G856</f>
        <v>0</v>
      </c>
      <c r="H853" s="17">
        <f>H854+H856</f>
        <v>0</v>
      </c>
      <c r="I853" s="17">
        <f>I854+I856</f>
        <v>0</v>
      </c>
    </row>
    <row r="854" spans="1:9" ht="45" hidden="1" x14ac:dyDescent="0.25">
      <c r="A854" s="327" t="s">
        <v>725</v>
      </c>
      <c r="B854" s="21" t="s">
        <v>225</v>
      </c>
      <c r="C854" s="6" t="s">
        <v>211</v>
      </c>
      <c r="D854" s="6" t="s">
        <v>211</v>
      </c>
      <c r="E854" s="6" t="s">
        <v>845</v>
      </c>
      <c r="F854" s="6" t="s">
        <v>724</v>
      </c>
      <c r="G854" s="15">
        <f>G855</f>
        <v>0</v>
      </c>
      <c r="H854" s="17">
        <f>H855</f>
        <v>0</v>
      </c>
      <c r="I854" s="17">
        <f>I855</f>
        <v>0</v>
      </c>
    </row>
    <row r="855" spans="1:9" hidden="1" x14ac:dyDescent="0.25">
      <c r="A855" s="327" t="s">
        <v>124</v>
      </c>
      <c r="B855" s="21" t="s">
        <v>225</v>
      </c>
      <c r="C855" s="6" t="s">
        <v>211</v>
      </c>
      <c r="D855" s="6" t="s">
        <v>211</v>
      </c>
      <c r="E855" s="6" t="s">
        <v>845</v>
      </c>
      <c r="F855" s="6" t="s">
        <v>165</v>
      </c>
      <c r="G855" s="15"/>
      <c r="H855" s="17"/>
      <c r="I855" s="17"/>
    </row>
    <row r="856" spans="1:9" ht="105" hidden="1" x14ac:dyDescent="0.25">
      <c r="A856" s="327" t="s">
        <v>1000</v>
      </c>
      <c r="B856" s="21" t="s">
        <v>225</v>
      </c>
      <c r="C856" s="6" t="s">
        <v>211</v>
      </c>
      <c r="D856" s="6" t="s">
        <v>211</v>
      </c>
      <c r="E856" s="6" t="s">
        <v>847</v>
      </c>
      <c r="F856" s="6" t="s">
        <v>222</v>
      </c>
      <c r="G856" s="15">
        <f t="shared" ref="G856:I857" si="192">G857</f>
        <v>0</v>
      </c>
      <c r="H856" s="17">
        <f t="shared" si="192"/>
        <v>0</v>
      </c>
      <c r="I856" s="17">
        <f t="shared" si="192"/>
        <v>0</v>
      </c>
    </row>
    <row r="857" spans="1:9" ht="45" hidden="1" x14ac:dyDescent="0.25">
      <c r="A857" s="327" t="s">
        <v>725</v>
      </c>
      <c r="B857" s="21" t="s">
        <v>225</v>
      </c>
      <c r="C857" s="6" t="s">
        <v>211</v>
      </c>
      <c r="D857" s="6" t="s">
        <v>211</v>
      </c>
      <c r="E857" s="6" t="s">
        <v>847</v>
      </c>
      <c r="F857" s="6" t="s">
        <v>724</v>
      </c>
      <c r="G857" s="15">
        <f t="shared" si="192"/>
        <v>0</v>
      </c>
      <c r="H857" s="17">
        <f t="shared" si="192"/>
        <v>0</v>
      </c>
      <c r="I857" s="17">
        <f t="shared" si="192"/>
        <v>0</v>
      </c>
    </row>
    <row r="858" spans="1:9" hidden="1" x14ac:dyDescent="0.25">
      <c r="A858" s="327" t="s">
        <v>124</v>
      </c>
      <c r="B858" s="21" t="s">
        <v>225</v>
      </c>
      <c r="C858" s="6" t="s">
        <v>211</v>
      </c>
      <c r="D858" s="6" t="s">
        <v>211</v>
      </c>
      <c r="E858" s="6" t="s">
        <v>847</v>
      </c>
      <c r="F858" s="6" t="s">
        <v>165</v>
      </c>
      <c r="G858" s="15"/>
      <c r="H858" s="17"/>
      <c r="I858" s="17"/>
    </row>
    <row r="859" spans="1:9" ht="33" hidden="1" customHeight="1" x14ac:dyDescent="0.25">
      <c r="A859" s="346" t="s">
        <v>249</v>
      </c>
      <c r="B859" s="21" t="s">
        <v>225</v>
      </c>
      <c r="C859" s="6" t="s">
        <v>211</v>
      </c>
      <c r="D859" s="6" t="s">
        <v>211</v>
      </c>
      <c r="E859" s="6" t="s">
        <v>50</v>
      </c>
      <c r="F859" s="6" t="s">
        <v>222</v>
      </c>
      <c r="G859" s="15">
        <f>G860</f>
        <v>0</v>
      </c>
      <c r="H859" s="17">
        <f>H860</f>
        <v>0</v>
      </c>
      <c r="I859" s="17">
        <f>I860</f>
        <v>0</v>
      </c>
    </row>
    <row r="860" spans="1:9" ht="57.6" hidden="1" customHeight="1" x14ac:dyDescent="0.25">
      <c r="A860" s="430" t="s">
        <v>395</v>
      </c>
      <c r="B860" s="45" t="s">
        <v>225</v>
      </c>
      <c r="C860" s="27" t="s">
        <v>211</v>
      </c>
      <c r="D860" s="27" t="s">
        <v>211</v>
      </c>
      <c r="E860" s="27" t="s">
        <v>50</v>
      </c>
      <c r="F860" s="27" t="s">
        <v>222</v>
      </c>
      <c r="G860" s="16">
        <f>G861+G865</f>
        <v>0</v>
      </c>
      <c r="H860" s="26">
        <f>H861+H865</f>
        <v>0</v>
      </c>
      <c r="I860" s="26">
        <f>I861+I865</f>
        <v>0</v>
      </c>
    </row>
    <row r="861" spans="1:9" ht="45" hidden="1" x14ac:dyDescent="0.25">
      <c r="A861" s="327" t="s">
        <v>725</v>
      </c>
      <c r="B861" s="21" t="s">
        <v>225</v>
      </c>
      <c r="C861" s="6" t="s">
        <v>211</v>
      </c>
      <c r="D861" s="6" t="s">
        <v>211</v>
      </c>
      <c r="E861" s="6" t="s">
        <v>51</v>
      </c>
      <c r="F861" s="6" t="s">
        <v>724</v>
      </c>
      <c r="G861" s="15">
        <f>G862</f>
        <v>0</v>
      </c>
      <c r="H861" s="17">
        <f>H862</f>
        <v>0</v>
      </c>
      <c r="I861" s="17">
        <f>I862</f>
        <v>0</v>
      </c>
    </row>
    <row r="862" spans="1:9" hidden="1" x14ac:dyDescent="0.25">
      <c r="A862" s="327" t="s">
        <v>124</v>
      </c>
      <c r="B862" s="21" t="s">
        <v>225</v>
      </c>
      <c r="C862" s="6" t="s">
        <v>211</v>
      </c>
      <c r="D862" s="6" t="s">
        <v>211</v>
      </c>
      <c r="E862" s="6" t="s">
        <v>51</v>
      </c>
      <c r="F862" s="6" t="s">
        <v>165</v>
      </c>
      <c r="G862" s="15"/>
      <c r="H862" s="17"/>
      <c r="I862" s="17"/>
    </row>
    <row r="863" spans="1:9" ht="45" hidden="1" x14ac:dyDescent="0.25">
      <c r="A863" s="327" t="s">
        <v>725</v>
      </c>
      <c r="B863" s="21" t="s">
        <v>225</v>
      </c>
      <c r="C863" s="6" t="s">
        <v>211</v>
      </c>
      <c r="D863" s="6" t="s">
        <v>211</v>
      </c>
      <c r="E863" s="6" t="s">
        <v>51</v>
      </c>
      <c r="F863" s="6" t="s">
        <v>724</v>
      </c>
      <c r="G863" s="15">
        <f>G864</f>
        <v>0</v>
      </c>
      <c r="H863" s="17">
        <f>H864</f>
        <v>0</v>
      </c>
      <c r="I863" s="17">
        <f>I864</f>
        <v>0</v>
      </c>
    </row>
    <row r="864" spans="1:9" hidden="1" x14ac:dyDescent="0.25">
      <c r="A864" s="327" t="s">
        <v>124</v>
      </c>
      <c r="B864" s="21" t="s">
        <v>225</v>
      </c>
      <c r="C864" s="6" t="s">
        <v>211</v>
      </c>
      <c r="D864" s="6" t="s">
        <v>211</v>
      </c>
      <c r="E864" s="6" t="s">
        <v>51</v>
      </c>
      <c r="F864" s="6" t="s">
        <v>165</v>
      </c>
      <c r="G864" s="15"/>
      <c r="H864" s="17"/>
      <c r="I864" s="17"/>
    </row>
    <row r="865" spans="1:10" ht="60" hidden="1" x14ac:dyDescent="0.25">
      <c r="A865" s="327" t="s">
        <v>457</v>
      </c>
      <c r="B865" s="21" t="s">
        <v>225</v>
      </c>
      <c r="C865" s="6" t="s">
        <v>211</v>
      </c>
      <c r="D865" s="6" t="s">
        <v>211</v>
      </c>
      <c r="E865" s="6" t="s">
        <v>456</v>
      </c>
      <c r="F865" s="6" t="s">
        <v>222</v>
      </c>
      <c r="G865" s="15">
        <f t="shared" ref="G865:I866" si="193">G866</f>
        <v>0</v>
      </c>
      <c r="H865" s="17">
        <f t="shared" si="193"/>
        <v>0</v>
      </c>
      <c r="I865" s="17">
        <f t="shared" si="193"/>
        <v>0</v>
      </c>
    </row>
    <row r="866" spans="1:10" ht="45" hidden="1" x14ac:dyDescent="0.25">
      <c r="A866" s="327" t="s">
        <v>725</v>
      </c>
      <c r="B866" s="21" t="s">
        <v>225</v>
      </c>
      <c r="C866" s="6" t="s">
        <v>211</v>
      </c>
      <c r="D866" s="6" t="s">
        <v>211</v>
      </c>
      <c r="E866" s="6" t="s">
        <v>456</v>
      </c>
      <c r="F866" s="6" t="s">
        <v>724</v>
      </c>
      <c r="G866" s="15">
        <f t="shared" si="193"/>
        <v>0</v>
      </c>
      <c r="H866" s="17">
        <f t="shared" si="193"/>
        <v>0</v>
      </c>
      <c r="I866" s="17">
        <f t="shared" si="193"/>
        <v>0</v>
      </c>
    </row>
    <row r="867" spans="1:10" hidden="1" x14ac:dyDescent="0.25">
      <c r="A867" s="327" t="s">
        <v>124</v>
      </c>
      <c r="B867" s="21" t="s">
        <v>225</v>
      </c>
      <c r="C867" s="6" t="s">
        <v>211</v>
      </c>
      <c r="D867" s="6" t="s">
        <v>211</v>
      </c>
      <c r="E867" s="6" t="s">
        <v>456</v>
      </c>
      <c r="F867" s="6" t="s">
        <v>165</v>
      </c>
      <c r="G867" s="15"/>
      <c r="H867" s="17"/>
      <c r="I867" s="17"/>
    </row>
    <row r="868" spans="1:10" ht="45" x14ac:dyDescent="0.25">
      <c r="A868" s="327" t="s">
        <v>1033</v>
      </c>
      <c r="B868" s="21" t="s">
        <v>225</v>
      </c>
      <c r="C868" s="6" t="s">
        <v>211</v>
      </c>
      <c r="D868" s="6" t="s">
        <v>695</v>
      </c>
      <c r="E868" s="6" t="s">
        <v>1030</v>
      </c>
      <c r="F868" s="6" t="s">
        <v>222</v>
      </c>
      <c r="G868" s="15">
        <f t="shared" ref="G868:I869" si="194">G869</f>
        <v>55</v>
      </c>
      <c r="H868" s="17">
        <f t="shared" si="194"/>
        <v>55</v>
      </c>
      <c r="I868" s="17">
        <f t="shared" si="194"/>
        <v>55</v>
      </c>
    </row>
    <row r="869" spans="1:10" ht="30" x14ac:dyDescent="0.25">
      <c r="A869" s="327" t="s">
        <v>686</v>
      </c>
      <c r="B869" s="21" t="s">
        <v>225</v>
      </c>
      <c r="C869" s="6" t="s">
        <v>211</v>
      </c>
      <c r="D869" s="6" t="s">
        <v>695</v>
      </c>
      <c r="E869" s="6" t="s">
        <v>1030</v>
      </c>
      <c r="F869" s="6" t="s">
        <v>687</v>
      </c>
      <c r="G869" s="17">
        <f t="shared" si="194"/>
        <v>55</v>
      </c>
      <c r="H869" s="17">
        <f t="shared" si="194"/>
        <v>55</v>
      </c>
      <c r="I869" s="17">
        <f t="shared" si="194"/>
        <v>55</v>
      </c>
    </row>
    <row r="870" spans="1:10" ht="45" x14ac:dyDescent="0.25">
      <c r="A870" s="327" t="s">
        <v>688</v>
      </c>
      <c r="B870" s="21" t="s">
        <v>225</v>
      </c>
      <c r="C870" s="6" t="s">
        <v>211</v>
      </c>
      <c r="D870" s="6" t="s">
        <v>695</v>
      </c>
      <c r="E870" s="6" t="s">
        <v>1030</v>
      </c>
      <c r="F870" s="6" t="s">
        <v>689</v>
      </c>
      <c r="G870" s="17">
        <v>55</v>
      </c>
      <c r="H870" s="17">
        <v>55</v>
      </c>
      <c r="I870" s="17">
        <v>55</v>
      </c>
    </row>
    <row r="871" spans="1:10" ht="18.600000000000001" customHeight="1" x14ac:dyDescent="0.25">
      <c r="A871" s="373" t="s">
        <v>848</v>
      </c>
      <c r="B871" s="188" t="s">
        <v>225</v>
      </c>
      <c r="C871" s="189" t="s">
        <v>211</v>
      </c>
      <c r="D871" s="189" t="s">
        <v>757</v>
      </c>
      <c r="E871" s="189" t="s">
        <v>676</v>
      </c>
      <c r="F871" s="189" t="s">
        <v>222</v>
      </c>
      <c r="G871" s="190">
        <f>G889+G904+G911+G915+G920+G925+G880</f>
        <v>66874.408739999999</v>
      </c>
      <c r="H871" s="190">
        <f>H889+H904+H911+H915+H920+H925+H880+H873</f>
        <v>61406.064180000001</v>
      </c>
      <c r="I871" s="190">
        <f>I889+I904+I911+I915+I920+I925+I880+I873</f>
        <v>57245.5</v>
      </c>
      <c r="J871" s="8">
        <v>55111.359499999999</v>
      </c>
    </row>
    <row r="872" spans="1:10" ht="52.5" customHeight="1" x14ac:dyDescent="0.25">
      <c r="A872" s="349" t="s">
        <v>734</v>
      </c>
      <c r="B872" s="46" t="s">
        <v>225</v>
      </c>
      <c r="C872" s="22" t="s">
        <v>211</v>
      </c>
      <c r="D872" s="22" t="s">
        <v>757</v>
      </c>
      <c r="E872" s="22" t="s">
        <v>676</v>
      </c>
      <c r="F872" s="22" t="s">
        <v>222</v>
      </c>
      <c r="G872" s="19">
        <f>G880+G873</f>
        <v>3371.3712</v>
      </c>
      <c r="H872" s="19">
        <f t="shared" ref="H872:J872" si="195">H880+H873</f>
        <v>10003.36418</v>
      </c>
      <c r="I872" s="19">
        <f t="shared" si="195"/>
        <v>5812.8</v>
      </c>
      <c r="J872" s="19">
        <f t="shared" si="195"/>
        <v>11763.04924</v>
      </c>
    </row>
    <row r="873" spans="1:10" ht="141" customHeight="1" x14ac:dyDescent="0.25">
      <c r="A873" s="391" t="s">
        <v>1045</v>
      </c>
      <c r="B873" s="46" t="s">
        <v>225</v>
      </c>
      <c r="C873" s="22" t="s">
        <v>211</v>
      </c>
      <c r="D873" s="22" t="s">
        <v>757</v>
      </c>
      <c r="E873" s="167" t="s">
        <v>42</v>
      </c>
      <c r="F873" s="167" t="s">
        <v>222</v>
      </c>
      <c r="G873" s="99">
        <f>G874+G877</f>
        <v>0</v>
      </c>
      <c r="H873" s="99">
        <f>H874+H877</f>
        <v>4190.5641800000003</v>
      </c>
      <c r="I873" s="99">
        <f>I874+I877</f>
        <v>0</v>
      </c>
    </row>
    <row r="874" spans="1:10" ht="144.75" customHeight="1" x14ac:dyDescent="0.25">
      <c r="A874" s="327" t="s">
        <v>1046</v>
      </c>
      <c r="B874" s="46" t="s">
        <v>225</v>
      </c>
      <c r="C874" s="22" t="s">
        <v>211</v>
      </c>
      <c r="D874" s="22" t="s">
        <v>757</v>
      </c>
      <c r="E874" s="3" t="s">
        <v>1044</v>
      </c>
      <c r="F874" s="167" t="s">
        <v>222</v>
      </c>
      <c r="G874" s="15">
        <f t="shared" ref="G874:I875" si="196">G875</f>
        <v>0</v>
      </c>
      <c r="H874" s="15">
        <f t="shared" si="196"/>
        <v>4148.6585400000004</v>
      </c>
      <c r="I874" s="15">
        <f t="shared" si="196"/>
        <v>0</v>
      </c>
    </row>
    <row r="875" spans="1:10" ht="52.5" customHeight="1" x14ac:dyDescent="0.25">
      <c r="A875" s="326" t="s">
        <v>725</v>
      </c>
      <c r="B875" s="46" t="s">
        <v>225</v>
      </c>
      <c r="C875" s="22" t="s">
        <v>211</v>
      </c>
      <c r="D875" s="22" t="s">
        <v>757</v>
      </c>
      <c r="E875" s="3" t="s">
        <v>1044</v>
      </c>
      <c r="F875" s="167" t="s">
        <v>724</v>
      </c>
      <c r="G875" s="15">
        <f t="shared" si="196"/>
        <v>0</v>
      </c>
      <c r="H875" s="15">
        <f t="shared" si="196"/>
        <v>4148.6585400000004</v>
      </c>
      <c r="I875" s="15">
        <f t="shared" si="196"/>
        <v>0</v>
      </c>
    </row>
    <row r="876" spans="1:10" ht="19.5" customHeight="1" x14ac:dyDescent="0.25">
      <c r="A876" s="326" t="s">
        <v>124</v>
      </c>
      <c r="B876" s="46" t="s">
        <v>225</v>
      </c>
      <c r="C876" s="22" t="s">
        <v>211</v>
      </c>
      <c r="D876" s="22" t="s">
        <v>757</v>
      </c>
      <c r="E876" s="3" t="s">
        <v>1044</v>
      </c>
      <c r="F876" s="167" t="s">
        <v>165</v>
      </c>
      <c r="G876" s="15">
        <f>'5'!D85</f>
        <v>0</v>
      </c>
      <c r="H876" s="15">
        <f>'5'!E85</f>
        <v>4148.6585400000004</v>
      </c>
      <c r="I876" s="15">
        <f>'5'!F85</f>
        <v>0</v>
      </c>
    </row>
    <row r="877" spans="1:10" ht="139.5" customHeight="1" x14ac:dyDescent="0.25">
      <c r="A877" s="343" t="s">
        <v>1047</v>
      </c>
      <c r="B877" s="46" t="s">
        <v>225</v>
      </c>
      <c r="C877" s="22" t="s">
        <v>211</v>
      </c>
      <c r="D877" s="22" t="s">
        <v>757</v>
      </c>
      <c r="E877" s="167" t="s">
        <v>1048</v>
      </c>
      <c r="F877" s="167" t="s">
        <v>222</v>
      </c>
      <c r="G877" s="15">
        <f t="shared" ref="G877:I878" si="197">G878</f>
        <v>0</v>
      </c>
      <c r="H877" s="15">
        <f t="shared" si="197"/>
        <v>41.905639999999998</v>
      </c>
      <c r="I877" s="15">
        <f t="shared" si="197"/>
        <v>0</v>
      </c>
    </row>
    <row r="878" spans="1:10" ht="49.5" customHeight="1" x14ac:dyDescent="0.25">
      <c r="A878" s="326" t="s">
        <v>725</v>
      </c>
      <c r="B878" s="46" t="s">
        <v>225</v>
      </c>
      <c r="C878" s="22" t="s">
        <v>211</v>
      </c>
      <c r="D878" s="22" t="s">
        <v>757</v>
      </c>
      <c r="E878" s="167" t="s">
        <v>1048</v>
      </c>
      <c r="F878" s="167" t="s">
        <v>724</v>
      </c>
      <c r="G878" s="15">
        <f t="shared" si="197"/>
        <v>0</v>
      </c>
      <c r="H878" s="15">
        <f t="shared" si="197"/>
        <v>41.905639999999998</v>
      </c>
      <c r="I878" s="15">
        <f t="shared" si="197"/>
        <v>0</v>
      </c>
    </row>
    <row r="879" spans="1:10" ht="21" customHeight="1" x14ac:dyDescent="0.25">
      <c r="A879" s="326" t="s">
        <v>124</v>
      </c>
      <c r="B879" s="46" t="s">
        <v>225</v>
      </c>
      <c r="C879" s="22" t="s">
        <v>211</v>
      </c>
      <c r="D879" s="22" t="s">
        <v>757</v>
      </c>
      <c r="E879" s="167" t="s">
        <v>1048</v>
      </c>
      <c r="F879" s="167" t="s">
        <v>165</v>
      </c>
      <c r="G879" s="15">
        <f>'5'!D86</f>
        <v>0</v>
      </c>
      <c r="H879" s="15">
        <f>'5'!E86</f>
        <v>41.905639999999998</v>
      </c>
      <c r="I879" s="15">
        <f>'5'!F86</f>
        <v>0</v>
      </c>
    </row>
    <row r="880" spans="1:10" ht="31.9" customHeight="1" x14ac:dyDescent="0.25">
      <c r="A880" s="346" t="s">
        <v>249</v>
      </c>
      <c r="B880" s="21" t="s">
        <v>225</v>
      </c>
      <c r="C880" s="6" t="s">
        <v>211</v>
      </c>
      <c r="D880" s="6" t="s">
        <v>757</v>
      </c>
      <c r="E880" s="6" t="s">
        <v>50</v>
      </c>
      <c r="F880" s="6" t="s">
        <v>222</v>
      </c>
      <c r="G880" s="17">
        <f>G881</f>
        <v>3371.3712</v>
      </c>
      <c r="H880" s="17">
        <f t="shared" ref="H880:I880" si="198">H881</f>
        <v>5812.8</v>
      </c>
      <c r="I880" s="17">
        <f t="shared" si="198"/>
        <v>5812.8</v>
      </c>
      <c r="J880" s="49">
        <f>G871-J871</f>
        <v>11763.04924</v>
      </c>
    </row>
    <row r="881" spans="1:9" ht="63.75" customHeight="1" x14ac:dyDescent="0.25">
      <c r="A881" s="327" t="s">
        <v>395</v>
      </c>
      <c r="B881" s="21" t="s">
        <v>225</v>
      </c>
      <c r="C881" s="6" t="s">
        <v>211</v>
      </c>
      <c r="D881" s="6" t="s">
        <v>757</v>
      </c>
      <c r="E881" s="6" t="s">
        <v>50</v>
      </c>
      <c r="F881" s="6" t="s">
        <v>222</v>
      </c>
      <c r="G881" s="17">
        <f>G882+G884+G886</f>
        <v>3371.3712</v>
      </c>
      <c r="H881" s="17">
        <f>H882+H884+H886</f>
        <v>5812.8</v>
      </c>
      <c r="I881" s="17">
        <f>I882+I884+I886</f>
        <v>5812.8</v>
      </c>
    </row>
    <row r="882" spans="1:9" ht="50.25" customHeight="1" x14ac:dyDescent="0.25">
      <c r="A882" s="327" t="s">
        <v>725</v>
      </c>
      <c r="B882" s="21" t="s">
        <v>225</v>
      </c>
      <c r="C882" s="6" t="s">
        <v>211</v>
      </c>
      <c r="D882" s="6" t="s">
        <v>757</v>
      </c>
      <c r="E882" s="6" t="s">
        <v>51</v>
      </c>
      <c r="F882" s="6" t="s">
        <v>724</v>
      </c>
      <c r="G882" s="17">
        <f>G883</f>
        <v>3371.3712</v>
      </c>
      <c r="H882" s="17">
        <f>H883</f>
        <v>5812.8</v>
      </c>
      <c r="I882" s="17">
        <f>I883</f>
        <v>5812.8</v>
      </c>
    </row>
    <row r="883" spans="1:9" ht="18.600000000000001" customHeight="1" x14ac:dyDescent="0.25">
      <c r="A883" s="327" t="s">
        <v>124</v>
      </c>
      <c r="B883" s="21" t="s">
        <v>225</v>
      </c>
      <c r="C883" s="6" t="s">
        <v>211</v>
      </c>
      <c r="D883" s="6" t="s">
        <v>757</v>
      </c>
      <c r="E883" s="6" t="s">
        <v>51</v>
      </c>
      <c r="F883" s="6" t="s">
        <v>165</v>
      </c>
      <c r="G883" s="15">
        <f>'3'!F596</f>
        <v>3371.3712</v>
      </c>
      <c r="H883" s="15">
        <f>'3'!G596</f>
        <v>5812.8</v>
      </c>
      <c r="I883" s="15">
        <f>'3'!H596</f>
        <v>5812.8</v>
      </c>
    </row>
    <row r="884" spans="1:9" ht="18.600000000000001" hidden="1" customHeight="1" x14ac:dyDescent="0.25">
      <c r="A884" s="327" t="s">
        <v>725</v>
      </c>
      <c r="B884" s="21" t="s">
        <v>225</v>
      </c>
      <c r="C884" s="6" t="s">
        <v>211</v>
      </c>
      <c r="D884" s="6" t="s">
        <v>757</v>
      </c>
      <c r="E884" s="6" t="s">
        <v>51</v>
      </c>
      <c r="F884" s="6" t="s">
        <v>724</v>
      </c>
      <c r="G884" s="17">
        <f>G885</f>
        <v>0</v>
      </c>
      <c r="H884" s="17">
        <f>H885</f>
        <v>0</v>
      </c>
      <c r="I884" s="17">
        <f>I885</f>
        <v>0</v>
      </c>
    </row>
    <row r="885" spans="1:9" ht="18.600000000000001" hidden="1" customHeight="1" x14ac:dyDescent="0.25">
      <c r="A885" s="327" t="s">
        <v>124</v>
      </c>
      <c r="B885" s="21" t="s">
        <v>225</v>
      </c>
      <c r="C885" s="6" t="s">
        <v>211</v>
      </c>
      <c r="D885" s="6" t="s">
        <v>757</v>
      </c>
      <c r="E885" s="6" t="s">
        <v>51</v>
      </c>
      <c r="F885" s="6" t="s">
        <v>165</v>
      </c>
      <c r="G885" s="17"/>
      <c r="H885" s="17"/>
      <c r="I885" s="17"/>
    </row>
    <row r="886" spans="1:9" ht="64.5" hidden="1" customHeight="1" x14ac:dyDescent="0.25">
      <c r="A886" s="327" t="s">
        <v>457</v>
      </c>
      <c r="B886" s="21" t="s">
        <v>225</v>
      </c>
      <c r="C886" s="6" t="s">
        <v>211</v>
      </c>
      <c r="D886" s="6" t="s">
        <v>757</v>
      </c>
      <c r="E886" s="6" t="s">
        <v>456</v>
      </c>
      <c r="F886" s="6" t="s">
        <v>222</v>
      </c>
      <c r="G886" s="17">
        <f t="shared" ref="G886:I887" si="199">G887</f>
        <v>0</v>
      </c>
      <c r="H886" s="17">
        <f t="shared" si="199"/>
        <v>0</v>
      </c>
      <c r="I886" s="17">
        <f t="shared" si="199"/>
        <v>0</v>
      </c>
    </row>
    <row r="887" spans="1:9" ht="18.600000000000001" hidden="1" customHeight="1" x14ac:dyDescent="0.25">
      <c r="A887" s="327" t="s">
        <v>725</v>
      </c>
      <c r="B887" s="21" t="s">
        <v>225</v>
      </c>
      <c r="C887" s="6" t="s">
        <v>211</v>
      </c>
      <c r="D887" s="6" t="s">
        <v>757</v>
      </c>
      <c r="E887" s="6" t="s">
        <v>456</v>
      </c>
      <c r="F887" s="6" t="s">
        <v>724</v>
      </c>
      <c r="G887" s="17">
        <f t="shared" si="199"/>
        <v>0</v>
      </c>
      <c r="H887" s="17">
        <f t="shared" si="199"/>
        <v>0</v>
      </c>
      <c r="I887" s="17">
        <f t="shared" si="199"/>
        <v>0</v>
      </c>
    </row>
    <row r="888" spans="1:9" ht="18.600000000000001" hidden="1" customHeight="1" x14ac:dyDescent="0.25">
      <c r="A888" s="327" t="s">
        <v>124</v>
      </c>
      <c r="B888" s="21" t="s">
        <v>225</v>
      </c>
      <c r="C888" s="6" t="s">
        <v>211</v>
      </c>
      <c r="D888" s="6" t="s">
        <v>757</v>
      </c>
      <c r="E888" s="6" t="s">
        <v>456</v>
      </c>
      <c r="F888" s="6" t="s">
        <v>165</v>
      </c>
      <c r="G888" s="17"/>
      <c r="H888" s="17"/>
      <c r="I888" s="17"/>
    </row>
    <row r="889" spans="1:9" ht="50.25" customHeight="1" x14ac:dyDescent="0.25">
      <c r="A889" s="349" t="s">
        <v>734</v>
      </c>
      <c r="B889" s="46" t="s">
        <v>225</v>
      </c>
      <c r="C889" s="22" t="s">
        <v>211</v>
      </c>
      <c r="D889" s="22" t="s">
        <v>757</v>
      </c>
      <c r="E889" s="22" t="s">
        <v>22</v>
      </c>
      <c r="F889" s="22" t="s">
        <v>222</v>
      </c>
      <c r="G889" s="19">
        <f>G890</f>
        <v>60828.037539999998</v>
      </c>
      <c r="H889" s="19">
        <f>H890</f>
        <v>48772.7</v>
      </c>
      <c r="I889" s="19">
        <f>I890</f>
        <v>48772.7</v>
      </c>
    </row>
    <row r="890" spans="1:9" ht="41.25" customHeight="1" x14ac:dyDescent="0.25">
      <c r="A890" s="346" t="s">
        <v>849</v>
      </c>
      <c r="B890" s="21" t="s">
        <v>225</v>
      </c>
      <c r="C890" s="6" t="s">
        <v>211</v>
      </c>
      <c r="D890" s="6" t="s">
        <v>757</v>
      </c>
      <c r="E890" s="6" t="s">
        <v>53</v>
      </c>
      <c r="F890" s="6" t="s">
        <v>222</v>
      </c>
      <c r="G890" s="17">
        <f>G891+G899</f>
        <v>60828.037539999998</v>
      </c>
      <c r="H890" s="17">
        <f>H891+H899</f>
        <v>48772.7</v>
      </c>
      <c r="I890" s="17">
        <f>I891+I899</f>
        <v>48772.7</v>
      </c>
    </row>
    <row r="891" spans="1:9" ht="66.75" customHeight="1" x14ac:dyDescent="0.25">
      <c r="A891" s="327" t="s">
        <v>1001</v>
      </c>
      <c r="B891" s="21" t="s">
        <v>225</v>
      </c>
      <c r="C891" s="6" t="s">
        <v>211</v>
      </c>
      <c r="D891" s="6" t="s">
        <v>757</v>
      </c>
      <c r="E891" s="6" t="s">
        <v>53</v>
      </c>
      <c r="F891" s="6" t="s">
        <v>222</v>
      </c>
      <c r="G891" s="17">
        <f>G892+G894+G896</f>
        <v>60828.037539999998</v>
      </c>
      <c r="H891" s="17">
        <f>H892+H894+H896</f>
        <v>48772.7</v>
      </c>
      <c r="I891" s="17">
        <f>I892+I894+I896</f>
        <v>48772.7</v>
      </c>
    </row>
    <row r="892" spans="1:9" ht="93" customHeight="1" x14ac:dyDescent="0.25">
      <c r="A892" s="327" t="s">
        <v>680</v>
      </c>
      <c r="B892" s="21" t="s">
        <v>225</v>
      </c>
      <c r="C892" s="6" t="s">
        <v>211</v>
      </c>
      <c r="D892" s="6" t="s">
        <v>757</v>
      </c>
      <c r="E892" s="6" t="s">
        <v>53</v>
      </c>
      <c r="F892" s="6" t="s">
        <v>681</v>
      </c>
      <c r="G892" s="15">
        <f>G893</f>
        <v>52118.96</v>
      </c>
      <c r="H892" s="17">
        <f>H893</f>
        <v>45292.1</v>
      </c>
      <c r="I892" s="17">
        <f>I893</f>
        <v>45292.1</v>
      </c>
    </row>
    <row r="893" spans="1:9" ht="33" customHeight="1" x14ac:dyDescent="0.25">
      <c r="A893" s="327" t="s">
        <v>851</v>
      </c>
      <c r="B893" s="21" t="s">
        <v>225</v>
      </c>
      <c r="C893" s="6" t="s">
        <v>211</v>
      </c>
      <c r="D893" s="6" t="s">
        <v>757</v>
      </c>
      <c r="E893" s="6" t="s">
        <v>53</v>
      </c>
      <c r="F893" s="6" t="s">
        <v>852</v>
      </c>
      <c r="G893" s="20">
        <f>'5'!D93-G894-G898</f>
        <v>52118.96</v>
      </c>
      <c r="H893" s="15">
        <f>'5'!E93-H894-H898</f>
        <v>45292.1</v>
      </c>
      <c r="I893" s="15">
        <f>'5'!F93-I894-I898</f>
        <v>45292.1</v>
      </c>
    </row>
    <row r="894" spans="1:9" ht="33" customHeight="1" x14ac:dyDescent="0.25">
      <c r="A894" s="327" t="s">
        <v>686</v>
      </c>
      <c r="B894" s="21" t="s">
        <v>225</v>
      </c>
      <c r="C894" s="6" t="s">
        <v>211</v>
      </c>
      <c r="D894" s="6" t="s">
        <v>757</v>
      </c>
      <c r="E894" s="6" t="s">
        <v>53</v>
      </c>
      <c r="F894" s="6" t="s">
        <v>687</v>
      </c>
      <c r="G894" s="15">
        <f>G895</f>
        <v>8679.0775400000002</v>
      </c>
      <c r="H894" s="17">
        <f>H895</f>
        <v>3450.6</v>
      </c>
      <c r="I894" s="17">
        <f>I895</f>
        <v>3450.6</v>
      </c>
    </row>
    <row r="895" spans="1:9" ht="50.25" customHeight="1" x14ac:dyDescent="0.25">
      <c r="A895" s="327" t="s">
        <v>688</v>
      </c>
      <c r="B895" s="21" t="s">
        <v>225</v>
      </c>
      <c r="C895" s="6" t="s">
        <v>211</v>
      </c>
      <c r="D895" s="6" t="s">
        <v>757</v>
      </c>
      <c r="E895" s="6" t="s">
        <v>53</v>
      </c>
      <c r="F895" s="6" t="s">
        <v>689</v>
      </c>
      <c r="G895" s="20">
        <f>'3'!F602</f>
        <v>8679.0775400000002</v>
      </c>
      <c r="H895" s="15">
        <f>'3'!G602</f>
        <v>3450.6</v>
      </c>
      <c r="I895" s="15">
        <f>'3'!H602</f>
        <v>3450.6</v>
      </c>
    </row>
    <row r="896" spans="1:9" ht="20.25" customHeight="1" x14ac:dyDescent="0.25">
      <c r="A896" s="327" t="s">
        <v>690</v>
      </c>
      <c r="B896" s="21" t="s">
        <v>225</v>
      </c>
      <c r="C896" s="6" t="s">
        <v>211</v>
      </c>
      <c r="D896" s="6" t="s">
        <v>757</v>
      </c>
      <c r="E896" s="6" t="s">
        <v>53</v>
      </c>
      <c r="F896" s="6" t="s">
        <v>691</v>
      </c>
      <c r="G896" s="15">
        <f>G897+G898</f>
        <v>30</v>
      </c>
      <c r="H896" s="15">
        <f>H897+H898</f>
        <v>30</v>
      </c>
      <c r="I896" s="15">
        <f>I897+I898</f>
        <v>30</v>
      </c>
    </row>
    <row r="897" spans="1:10" ht="20.25" customHeight="1" x14ac:dyDescent="0.25">
      <c r="A897" s="327" t="s">
        <v>730</v>
      </c>
      <c r="B897" s="21" t="s">
        <v>225</v>
      </c>
      <c r="C897" s="6" t="s">
        <v>211</v>
      </c>
      <c r="D897" s="6" t="s">
        <v>757</v>
      </c>
      <c r="E897" s="6" t="s">
        <v>53</v>
      </c>
      <c r="F897" s="6" t="s">
        <v>731</v>
      </c>
      <c r="G897" s="15">
        <v>0</v>
      </c>
      <c r="H897" s="15">
        <v>0</v>
      </c>
      <c r="I897" s="15">
        <v>0</v>
      </c>
    </row>
    <row r="898" spans="1:10" ht="20.25" customHeight="1" x14ac:dyDescent="0.25">
      <c r="A898" s="327" t="s">
        <v>692</v>
      </c>
      <c r="B898" s="21" t="s">
        <v>225</v>
      </c>
      <c r="C898" s="6" t="s">
        <v>211</v>
      </c>
      <c r="D898" s="6" t="s">
        <v>757</v>
      </c>
      <c r="E898" s="6" t="s">
        <v>53</v>
      </c>
      <c r="F898" s="6" t="s">
        <v>693</v>
      </c>
      <c r="G898" s="15">
        <f>'3'!F605</f>
        <v>30</v>
      </c>
      <c r="H898" s="15">
        <f>'3'!G605</f>
        <v>30</v>
      </c>
      <c r="I898" s="15">
        <f>'3'!H605</f>
        <v>30</v>
      </c>
    </row>
    <row r="899" spans="1:10" ht="49.9" hidden="1" customHeight="1" x14ac:dyDescent="0.25">
      <c r="A899" s="382" t="s">
        <v>588</v>
      </c>
      <c r="B899" s="3" t="s">
        <v>225</v>
      </c>
      <c r="C899" s="4" t="s">
        <v>211</v>
      </c>
      <c r="D899" s="4" t="s">
        <v>757</v>
      </c>
      <c r="E899" s="4" t="s">
        <v>53</v>
      </c>
      <c r="F899" s="4" t="s">
        <v>222</v>
      </c>
      <c r="G899" s="15">
        <f>G900+G902</f>
        <v>0</v>
      </c>
      <c r="H899" s="15">
        <f>H900+H902</f>
        <v>0</v>
      </c>
      <c r="I899" s="15">
        <f>I900+I902</f>
        <v>0</v>
      </c>
    </row>
    <row r="900" spans="1:10" ht="73.900000000000006" hidden="1" customHeight="1" x14ac:dyDescent="0.25">
      <c r="A900" s="326" t="s">
        <v>680</v>
      </c>
      <c r="B900" s="3" t="s">
        <v>225</v>
      </c>
      <c r="C900" s="4" t="s">
        <v>211</v>
      </c>
      <c r="D900" s="4" t="s">
        <v>757</v>
      </c>
      <c r="E900" s="4" t="s">
        <v>53</v>
      </c>
      <c r="F900" s="4" t="s">
        <v>681</v>
      </c>
      <c r="G900" s="15">
        <f>G901</f>
        <v>0</v>
      </c>
      <c r="H900" s="15">
        <f>H901</f>
        <v>0</v>
      </c>
      <c r="I900" s="15">
        <f>I901</f>
        <v>0</v>
      </c>
    </row>
    <row r="901" spans="1:10" ht="29.45" hidden="1" customHeight="1" x14ac:dyDescent="0.25">
      <c r="A901" s="326" t="s">
        <v>851</v>
      </c>
      <c r="B901" s="3" t="s">
        <v>225</v>
      </c>
      <c r="C901" s="4" t="s">
        <v>211</v>
      </c>
      <c r="D901" s="4" t="s">
        <v>757</v>
      </c>
      <c r="E901" s="4" t="s">
        <v>53</v>
      </c>
      <c r="F901" s="4" t="s">
        <v>852</v>
      </c>
      <c r="G901" s="15">
        <f>'5'!D94</f>
        <v>0</v>
      </c>
      <c r="H901" s="15">
        <f>'5'!E94</f>
        <v>0</v>
      </c>
      <c r="I901" s="15">
        <f>'5'!F94</f>
        <v>0</v>
      </c>
    </row>
    <row r="902" spans="1:10" ht="30" hidden="1" x14ac:dyDescent="0.25">
      <c r="A902" s="327" t="s">
        <v>686</v>
      </c>
      <c r="B902" s="21" t="s">
        <v>225</v>
      </c>
      <c r="C902" s="6" t="s">
        <v>211</v>
      </c>
      <c r="D902" s="6" t="s">
        <v>757</v>
      </c>
      <c r="E902" s="6" t="s">
        <v>53</v>
      </c>
      <c r="F902" s="6" t="s">
        <v>687</v>
      </c>
      <c r="G902" s="15">
        <f>G903</f>
        <v>0</v>
      </c>
      <c r="H902" s="15">
        <f>H903</f>
        <v>0</v>
      </c>
      <c r="I902" s="15">
        <f>I903</f>
        <v>0</v>
      </c>
    </row>
    <row r="903" spans="1:10" ht="45" hidden="1" x14ac:dyDescent="0.25">
      <c r="A903" s="327" t="s">
        <v>688</v>
      </c>
      <c r="B903" s="21" t="s">
        <v>225</v>
      </c>
      <c r="C903" s="6" t="s">
        <v>211</v>
      </c>
      <c r="D903" s="6" t="s">
        <v>757</v>
      </c>
      <c r="E903" s="6" t="s">
        <v>53</v>
      </c>
      <c r="F903" s="6" t="s">
        <v>689</v>
      </c>
      <c r="G903" s="15">
        <v>0</v>
      </c>
      <c r="H903" s="15">
        <v>0</v>
      </c>
      <c r="I903" s="15">
        <v>0</v>
      </c>
    </row>
    <row r="904" spans="1:10" ht="60" x14ac:dyDescent="0.25">
      <c r="A904" s="349" t="s">
        <v>1002</v>
      </c>
      <c r="B904" s="46" t="s">
        <v>225</v>
      </c>
      <c r="C904" s="22" t="s">
        <v>211</v>
      </c>
      <c r="D904" s="22" t="s">
        <v>757</v>
      </c>
      <c r="E904" s="22" t="s">
        <v>54</v>
      </c>
      <c r="F904" s="22" t="s">
        <v>222</v>
      </c>
      <c r="G904" s="99">
        <f>G905+G909</f>
        <v>1465</v>
      </c>
      <c r="H904" s="99">
        <f>H905+H909</f>
        <v>1048</v>
      </c>
      <c r="I904" s="99">
        <f>I905+I909</f>
        <v>1078</v>
      </c>
    </row>
    <row r="905" spans="1:10" x14ac:dyDescent="0.25">
      <c r="A905" s="327" t="s">
        <v>215</v>
      </c>
      <c r="B905" s="21" t="s">
        <v>225</v>
      </c>
      <c r="C905" s="6" t="s">
        <v>211</v>
      </c>
      <c r="D905" s="6" t="s">
        <v>757</v>
      </c>
      <c r="E905" s="6" t="s">
        <v>853</v>
      </c>
      <c r="F905" s="6" t="s">
        <v>222</v>
      </c>
      <c r="G905" s="15">
        <f>G906+G908</f>
        <v>600</v>
      </c>
      <c r="H905" s="15">
        <f t="shared" ref="H905:J905" si="200">H906+H908</f>
        <v>758</v>
      </c>
      <c r="I905" s="15">
        <f t="shared" si="200"/>
        <v>778</v>
      </c>
      <c r="J905" s="17">
        <f t="shared" si="200"/>
        <v>0</v>
      </c>
    </row>
    <row r="906" spans="1:10" ht="30" x14ac:dyDescent="0.25">
      <c r="A906" s="327" t="s">
        <v>686</v>
      </c>
      <c r="B906" s="21" t="s">
        <v>225</v>
      </c>
      <c r="C906" s="6" t="s">
        <v>211</v>
      </c>
      <c r="D906" s="6" t="s">
        <v>757</v>
      </c>
      <c r="E906" s="6" t="s">
        <v>853</v>
      </c>
      <c r="F906" s="6" t="s">
        <v>687</v>
      </c>
      <c r="G906" s="15">
        <f>G907</f>
        <v>3</v>
      </c>
      <c r="H906" s="15">
        <f>H907</f>
        <v>236</v>
      </c>
      <c r="I906" s="15">
        <f>I907</f>
        <v>256</v>
      </c>
    </row>
    <row r="907" spans="1:10" ht="45" x14ac:dyDescent="0.25">
      <c r="A907" s="327" t="s">
        <v>688</v>
      </c>
      <c r="B907" s="21" t="s">
        <v>225</v>
      </c>
      <c r="C907" s="6" t="s">
        <v>211</v>
      </c>
      <c r="D907" s="6" t="s">
        <v>757</v>
      </c>
      <c r="E907" s="6" t="s">
        <v>55</v>
      </c>
      <c r="F907" s="6" t="s">
        <v>689</v>
      </c>
      <c r="G907" s="15">
        <f>'5'!D108-522-75</f>
        <v>3</v>
      </c>
      <c r="H907" s="15">
        <f>'5'!E108-522</f>
        <v>236</v>
      </c>
      <c r="I907" s="15">
        <f>'5'!F108-522</f>
        <v>256</v>
      </c>
      <c r="J907" s="17" t="e">
        <f>'5'!#REF!</f>
        <v>#REF!</v>
      </c>
    </row>
    <row r="908" spans="1:10" x14ac:dyDescent="0.25">
      <c r="A908" s="326" t="s">
        <v>1096</v>
      </c>
      <c r="B908" s="3" t="s">
        <v>225</v>
      </c>
      <c r="C908" s="4" t="s">
        <v>211</v>
      </c>
      <c r="D908" s="4" t="s">
        <v>757</v>
      </c>
      <c r="E908" s="4" t="s">
        <v>55</v>
      </c>
      <c r="F908" s="4" t="s">
        <v>852</v>
      </c>
      <c r="G908" s="15">
        <f>522+75</f>
        <v>597</v>
      </c>
      <c r="H908" s="15">
        <v>522</v>
      </c>
      <c r="I908" s="15">
        <v>522</v>
      </c>
      <c r="J908" s="60"/>
    </row>
    <row r="909" spans="1:10" ht="45" x14ac:dyDescent="0.25">
      <c r="A909" s="327" t="s">
        <v>725</v>
      </c>
      <c r="B909" s="21" t="s">
        <v>225</v>
      </c>
      <c r="C909" s="6" t="s">
        <v>211</v>
      </c>
      <c r="D909" s="6" t="s">
        <v>757</v>
      </c>
      <c r="E909" s="6" t="s">
        <v>853</v>
      </c>
      <c r="F909" s="6" t="s">
        <v>724</v>
      </c>
      <c r="G909" s="15">
        <f>G910</f>
        <v>865</v>
      </c>
      <c r="H909" s="15">
        <f>H910</f>
        <v>290</v>
      </c>
      <c r="I909" s="15">
        <f>I910</f>
        <v>300</v>
      </c>
    </row>
    <row r="910" spans="1:10" ht="30" x14ac:dyDescent="0.25">
      <c r="A910" s="327" t="s">
        <v>816</v>
      </c>
      <c r="B910" s="21" t="s">
        <v>225</v>
      </c>
      <c r="C910" s="6" t="s">
        <v>211</v>
      </c>
      <c r="D910" s="6" t="s">
        <v>757</v>
      </c>
      <c r="E910" s="6" t="s">
        <v>56</v>
      </c>
      <c r="F910" s="6" t="s">
        <v>165</v>
      </c>
      <c r="G910" s="15">
        <f>'5'!D109</f>
        <v>865</v>
      </c>
      <c r="H910" s="15">
        <f>'5'!E109</f>
        <v>290</v>
      </c>
      <c r="I910" s="15">
        <f>'5'!F109</f>
        <v>300</v>
      </c>
    </row>
    <row r="911" spans="1:10" ht="64.5" customHeight="1" x14ac:dyDescent="0.25">
      <c r="A911" s="349" t="s">
        <v>597</v>
      </c>
      <c r="B911" s="46" t="s">
        <v>225</v>
      </c>
      <c r="C911" s="22" t="s">
        <v>211</v>
      </c>
      <c r="D911" s="22" t="s">
        <v>757</v>
      </c>
      <c r="E911" s="22" t="s">
        <v>26</v>
      </c>
      <c r="F911" s="22" t="s">
        <v>222</v>
      </c>
      <c r="G911" s="99">
        <f>G912</f>
        <v>660</v>
      </c>
      <c r="H911" s="99">
        <f t="shared" ref="H911:I913" si="201">H912</f>
        <v>1032</v>
      </c>
      <c r="I911" s="99">
        <f t="shared" si="201"/>
        <v>1032</v>
      </c>
    </row>
    <row r="912" spans="1:10" x14ac:dyDescent="0.25">
      <c r="A912" s="327" t="s">
        <v>215</v>
      </c>
      <c r="B912" s="21" t="s">
        <v>225</v>
      </c>
      <c r="C912" s="6" t="s">
        <v>211</v>
      </c>
      <c r="D912" s="6" t="s">
        <v>757</v>
      </c>
      <c r="E912" s="6" t="s">
        <v>745</v>
      </c>
      <c r="F912" s="6" t="s">
        <v>222</v>
      </c>
      <c r="G912" s="17">
        <f>G913+G918</f>
        <v>660</v>
      </c>
      <c r="H912" s="17">
        <f>H913+H918</f>
        <v>1032</v>
      </c>
      <c r="I912" s="17">
        <f>I913+I918</f>
        <v>1032</v>
      </c>
    </row>
    <row r="913" spans="1:10" ht="30" x14ac:dyDescent="0.25">
      <c r="A913" s="327" t="s">
        <v>686</v>
      </c>
      <c r="B913" s="21" t="s">
        <v>225</v>
      </c>
      <c r="C913" s="6" t="s">
        <v>211</v>
      </c>
      <c r="D913" s="6" t="s">
        <v>757</v>
      </c>
      <c r="E913" s="6" t="s">
        <v>57</v>
      </c>
      <c r="F913" s="6" t="s">
        <v>687</v>
      </c>
      <c r="G913" s="17">
        <f>G914</f>
        <v>3</v>
      </c>
      <c r="H913" s="17">
        <f t="shared" si="201"/>
        <v>4</v>
      </c>
      <c r="I913" s="17">
        <f t="shared" si="201"/>
        <v>4</v>
      </c>
    </row>
    <row r="914" spans="1:10" ht="45" x14ac:dyDescent="0.25">
      <c r="A914" s="327" t="s">
        <v>688</v>
      </c>
      <c r="B914" s="21" t="s">
        <v>225</v>
      </c>
      <c r="C914" s="6" t="s">
        <v>211</v>
      </c>
      <c r="D914" s="6" t="s">
        <v>757</v>
      </c>
      <c r="E914" s="4" t="s">
        <v>57</v>
      </c>
      <c r="F914" s="4" t="s">
        <v>689</v>
      </c>
      <c r="G914" s="15">
        <f>'5'!D115</f>
        <v>3</v>
      </c>
      <c r="H914" s="15">
        <f>'5'!E115</f>
        <v>4</v>
      </c>
      <c r="I914" s="15">
        <f>'5'!F115</f>
        <v>4</v>
      </c>
    </row>
    <row r="915" spans="1:10" ht="21" hidden="1" customHeight="1" x14ac:dyDescent="0.25">
      <c r="A915" s="349"/>
      <c r="B915" s="21"/>
      <c r="C915" s="6"/>
      <c r="D915" s="6"/>
      <c r="E915" s="4"/>
      <c r="F915" s="167"/>
      <c r="G915" s="99"/>
      <c r="H915" s="99"/>
      <c r="I915" s="99"/>
    </row>
    <row r="916" spans="1:10" hidden="1" x14ac:dyDescent="0.25">
      <c r="A916" s="327"/>
      <c r="B916" s="21"/>
      <c r="C916" s="6"/>
      <c r="D916" s="6"/>
      <c r="E916" s="4"/>
      <c r="F916" s="4"/>
      <c r="G916" s="15"/>
      <c r="H916" s="15"/>
      <c r="I916" s="15"/>
    </row>
    <row r="917" spans="1:10" hidden="1" x14ac:dyDescent="0.25">
      <c r="A917" s="327"/>
      <c r="B917" s="21"/>
      <c r="C917" s="6"/>
      <c r="D917" s="6"/>
      <c r="E917" s="4"/>
      <c r="F917" s="4"/>
      <c r="G917" s="15"/>
      <c r="H917" s="15"/>
      <c r="I917" s="15"/>
    </row>
    <row r="918" spans="1:10" ht="45" x14ac:dyDescent="0.25">
      <c r="A918" s="327" t="s">
        <v>725</v>
      </c>
      <c r="B918" s="21" t="s">
        <v>225</v>
      </c>
      <c r="C918" s="6" t="s">
        <v>211</v>
      </c>
      <c r="D918" s="6" t="s">
        <v>757</v>
      </c>
      <c r="E918" s="4" t="s">
        <v>57</v>
      </c>
      <c r="F918" s="4" t="s">
        <v>724</v>
      </c>
      <c r="G918" s="15">
        <f>G919</f>
        <v>657</v>
      </c>
      <c r="H918" s="15">
        <f>H919</f>
        <v>1028</v>
      </c>
      <c r="I918" s="15">
        <f>I919</f>
        <v>1028</v>
      </c>
    </row>
    <row r="919" spans="1:10" x14ac:dyDescent="0.25">
      <c r="A919" s="327" t="s">
        <v>124</v>
      </c>
      <c r="B919" s="21" t="s">
        <v>225</v>
      </c>
      <c r="C919" s="6" t="s">
        <v>211</v>
      </c>
      <c r="D919" s="6" t="s">
        <v>757</v>
      </c>
      <c r="E919" s="4" t="s">
        <v>57</v>
      </c>
      <c r="F919" s="4" t="s">
        <v>165</v>
      </c>
      <c r="G919" s="15">
        <f>'5'!D116</f>
        <v>657</v>
      </c>
      <c r="H919" s="15">
        <f>'5'!E116</f>
        <v>1028</v>
      </c>
      <c r="I919" s="15">
        <f>'5'!F116</f>
        <v>1028</v>
      </c>
    </row>
    <row r="920" spans="1:10" ht="92.25" customHeight="1" x14ac:dyDescent="0.25">
      <c r="A920" s="349" t="s">
        <v>789</v>
      </c>
      <c r="B920" s="46" t="s">
        <v>225</v>
      </c>
      <c r="C920" s="22" t="s">
        <v>211</v>
      </c>
      <c r="D920" s="22" t="s">
        <v>757</v>
      </c>
      <c r="E920" s="22" t="s">
        <v>676</v>
      </c>
      <c r="F920" s="22" t="s">
        <v>222</v>
      </c>
      <c r="G920" s="19">
        <f>G921+G923</f>
        <v>550</v>
      </c>
      <c r="H920" s="19">
        <f>H921+H923</f>
        <v>550</v>
      </c>
      <c r="I920" s="19">
        <f>I921+I923</f>
        <v>550</v>
      </c>
    </row>
    <row r="921" spans="1:10" ht="34.9" customHeight="1" x14ac:dyDescent="0.25">
      <c r="A921" s="327" t="s">
        <v>686</v>
      </c>
      <c r="B921" s="21" t="s">
        <v>225</v>
      </c>
      <c r="C921" s="6" t="s">
        <v>211</v>
      </c>
      <c r="D921" s="6" t="s">
        <v>757</v>
      </c>
      <c r="E921" s="6" t="s">
        <v>455</v>
      </c>
      <c r="F921" s="6" t="s">
        <v>687</v>
      </c>
      <c r="G921" s="17">
        <f>G922</f>
        <v>10</v>
      </c>
      <c r="H921" s="17">
        <f>H922</f>
        <v>0</v>
      </c>
      <c r="I921" s="17">
        <f>I922</f>
        <v>0</v>
      </c>
    </row>
    <row r="922" spans="1:10" ht="46.15" customHeight="1" x14ac:dyDescent="0.25">
      <c r="A922" s="327" t="s">
        <v>688</v>
      </c>
      <c r="B922" s="21" t="s">
        <v>225</v>
      </c>
      <c r="C922" s="6" t="s">
        <v>211</v>
      </c>
      <c r="D922" s="6" t="s">
        <v>757</v>
      </c>
      <c r="E922" s="6" t="s">
        <v>455</v>
      </c>
      <c r="F922" s="6" t="s">
        <v>689</v>
      </c>
      <c r="G922" s="17">
        <f>'5'!D213</f>
        <v>10</v>
      </c>
      <c r="H922" s="17">
        <f>'5'!E213</f>
        <v>0</v>
      </c>
      <c r="I922" s="17">
        <f>'5'!F213</f>
        <v>0</v>
      </c>
    </row>
    <row r="923" spans="1:10" ht="52.5" customHeight="1" x14ac:dyDescent="0.25">
      <c r="A923" s="327" t="s">
        <v>725</v>
      </c>
      <c r="B923" s="21" t="s">
        <v>225</v>
      </c>
      <c r="C923" s="6" t="s">
        <v>211</v>
      </c>
      <c r="D923" s="6" t="s">
        <v>757</v>
      </c>
      <c r="E923" s="6" t="s">
        <v>285</v>
      </c>
      <c r="F923" s="6" t="s">
        <v>724</v>
      </c>
      <c r="G923" s="17">
        <f>G924</f>
        <v>540</v>
      </c>
      <c r="H923" s="17">
        <f>H924</f>
        <v>550</v>
      </c>
      <c r="I923" s="17">
        <f>I924</f>
        <v>550</v>
      </c>
    </row>
    <row r="924" spans="1:10" ht="28.9" customHeight="1" x14ac:dyDescent="0.25">
      <c r="A924" s="327" t="s">
        <v>816</v>
      </c>
      <c r="B924" s="21" t="s">
        <v>225</v>
      </c>
      <c r="C924" s="6" t="s">
        <v>211</v>
      </c>
      <c r="D924" s="6" t="s">
        <v>757</v>
      </c>
      <c r="E924" s="6" t="s">
        <v>285</v>
      </c>
      <c r="F924" s="6" t="s">
        <v>165</v>
      </c>
      <c r="G924" s="17">
        <f>'5'!D210</f>
        <v>540</v>
      </c>
      <c r="H924" s="17">
        <f>'5'!E210</f>
        <v>550</v>
      </c>
      <c r="I924" s="17">
        <f>'5'!F210</f>
        <v>550</v>
      </c>
      <c r="J924" s="17" t="e">
        <f>'5'!#REF!</f>
        <v>#REF!</v>
      </c>
    </row>
    <row r="925" spans="1:10" ht="28.9" hidden="1" customHeight="1" x14ac:dyDescent="0.25">
      <c r="A925" s="326" t="s">
        <v>679</v>
      </c>
      <c r="B925" s="3" t="s">
        <v>225</v>
      </c>
      <c r="C925" s="4" t="s">
        <v>211</v>
      </c>
      <c r="D925" s="4" t="s">
        <v>757</v>
      </c>
      <c r="E925" s="4" t="s">
        <v>5</v>
      </c>
      <c r="F925" s="4" t="s">
        <v>222</v>
      </c>
      <c r="G925" s="15">
        <f>G926</f>
        <v>0</v>
      </c>
      <c r="H925" s="15">
        <f t="shared" ref="H925:I928" si="202">H926</f>
        <v>0</v>
      </c>
      <c r="I925" s="15">
        <f t="shared" si="202"/>
        <v>0</v>
      </c>
    </row>
    <row r="926" spans="1:10" ht="42" hidden="1" customHeight="1" x14ac:dyDescent="0.25">
      <c r="A926" s="326" t="s">
        <v>110</v>
      </c>
      <c r="B926" s="3" t="s">
        <v>225</v>
      </c>
      <c r="C926" s="4" t="s">
        <v>211</v>
      </c>
      <c r="D926" s="4" t="s">
        <v>757</v>
      </c>
      <c r="E926" s="4" t="s">
        <v>6</v>
      </c>
      <c r="F926" s="4" t="s">
        <v>222</v>
      </c>
      <c r="G926" s="15">
        <f>G927</f>
        <v>0</v>
      </c>
      <c r="H926" s="15">
        <f t="shared" si="202"/>
        <v>0</v>
      </c>
      <c r="I926" s="15">
        <f t="shared" si="202"/>
        <v>0</v>
      </c>
    </row>
    <row r="927" spans="1:10" ht="16.149999999999999" hidden="1" customHeight="1" x14ac:dyDescent="0.25">
      <c r="A927" s="326" t="s">
        <v>452</v>
      </c>
      <c r="B927" s="3" t="s">
        <v>225</v>
      </c>
      <c r="C927" s="4" t="s">
        <v>211</v>
      </c>
      <c r="D927" s="4" t="s">
        <v>757</v>
      </c>
      <c r="E927" s="4" t="s">
        <v>453</v>
      </c>
      <c r="F927" s="4" t="s">
        <v>222</v>
      </c>
      <c r="G927" s="15">
        <f>G928</f>
        <v>0</v>
      </c>
      <c r="H927" s="15">
        <f t="shared" si="202"/>
        <v>0</v>
      </c>
      <c r="I927" s="15">
        <f t="shared" si="202"/>
        <v>0</v>
      </c>
    </row>
    <row r="928" spans="1:10" ht="28.9" hidden="1" customHeight="1" x14ac:dyDescent="0.25">
      <c r="A928" s="326" t="s">
        <v>686</v>
      </c>
      <c r="B928" s="3" t="s">
        <v>225</v>
      </c>
      <c r="C928" s="4" t="s">
        <v>211</v>
      </c>
      <c r="D928" s="4" t="s">
        <v>757</v>
      </c>
      <c r="E928" s="4" t="s">
        <v>453</v>
      </c>
      <c r="F928" s="4" t="s">
        <v>687</v>
      </c>
      <c r="G928" s="15">
        <f>G929</f>
        <v>0</v>
      </c>
      <c r="H928" s="15">
        <f t="shared" si="202"/>
        <v>0</v>
      </c>
      <c r="I928" s="15">
        <f t="shared" si="202"/>
        <v>0</v>
      </c>
    </row>
    <row r="929" spans="1:10" ht="41.45" hidden="1" customHeight="1" x14ac:dyDescent="0.25">
      <c r="A929" s="326" t="s">
        <v>688</v>
      </c>
      <c r="B929" s="3" t="s">
        <v>225</v>
      </c>
      <c r="C929" s="4" t="s">
        <v>211</v>
      </c>
      <c r="D929" s="4" t="s">
        <v>757</v>
      </c>
      <c r="E929" s="4" t="s">
        <v>453</v>
      </c>
      <c r="F929" s="4" t="s">
        <v>689</v>
      </c>
      <c r="G929" s="15">
        <v>0</v>
      </c>
      <c r="H929" s="15">
        <v>0</v>
      </c>
      <c r="I929" s="15">
        <v>0</v>
      </c>
    </row>
    <row r="930" spans="1:10" ht="28.9" hidden="1" customHeight="1" x14ac:dyDescent="0.25">
      <c r="A930" s="327"/>
      <c r="B930" s="21" t="s">
        <v>225</v>
      </c>
      <c r="C930" s="6"/>
      <c r="D930" s="6"/>
      <c r="E930" s="6"/>
      <c r="F930" s="6"/>
      <c r="G930" s="17"/>
      <c r="H930" s="17"/>
      <c r="I930" s="17"/>
    </row>
    <row r="931" spans="1:10" ht="28.9" hidden="1" customHeight="1" x14ac:dyDescent="0.25">
      <c r="A931" s="327"/>
      <c r="B931" s="21"/>
      <c r="C931" s="6"/>
      <c r="D931" s="6"/>
      <c r="E931" s="6"/>
      <c r="F931" s="6"/>
      <c r="G931" s="17"/>
      <c r="H931" s="17"/>
      <c r="I931" s="17"/>
    </row>
    <row r="932" spans="1:10" ht="28.9" hidden="1" customHeight="1" x14ac:dyDescent="0.25">
      <c r="A932" s="327"/>
      <c r="B932" s="21"/>
      <c r="C932" s="6"/>
      <c r="D932" s="6"/>
      <c r="E932" s="6"/>
      <c r="F932" s="6"/>
      <c r="G932" s="17"/>
      <c r="H932" s="17"/>
      <c r="I932" s="17"/>
    </row>
    <row r="933" spans="1:10" ht="2.25" customHeight="1" x14ac:dyDescent="0.25">
      <c r="A933" s="327"/>
      <c r="B933" s="21"/>
      <c r="C933" s="6"/>
      <c r="D933" s="6"/>
      <c r="E933" s="6"/>
      <c r="F933" s="6"/>
      <c r="G933" s="17"/>
      <c r="H933" s="17"/>
      <c r="I933" s="17"/>
    </row>
    <row r="934" spans="1:10" x14ac:dyDescent="0.25">
      <c r="A934" s="375" t="s">
        <v>885</v>
      </c>
      <c r="B934" s="194" t="s">
        <v>225</v>
      </c>
      <c r="C934" s="193" t="s">
        <v>127</v>
      </c>
      <c r="D934" s="193" t="s">
        <v>109</v>
      </c>
      <c r="E934" s="193" t="s">
        <v>676</v>
      </c>
      <c r="F934" s="193" t="s">
        <v>222</v>
      </c>
      <c r="G934" s="187">
        <f>G935+G939</f>
        <v>7713.3270000000002</v>
      </c>
      <c r="H934" s="187">
        <f>H935+H939</f>
        <v>7601.61</v>
      </c>
      <c r="I934" s="187">
        <f>I935+I939</f>
        <v>6710.7650000000003</v>
      </c>
      <c r="J934" s="8">
        <v>8763.6550000000007</v>
      </c>
    </row>
    <row r="935" spans="1:10" x14ac:dyDescent="0.25">
      <c r="A935" s="373" t="s">
        <v>332</v>
      </c>
      <c r="B935" s="188" t="s">
        <v>225</v>
      </c>
      <c r="C935" s="189" t="s">
        <v>127</v>
      </c>
      <c r="D935" s="189" t="s">
        <v>111</v>
      </c>
      <c r="E935" s="189" t="s">
        <v>676</v>
      </c>
      <c r="F935" s="189" t="s">
        <v>222</v>
      </c>
      <c r="G935" s="190">
        <f t="shared" ref="G935:I937" si="203">G936</f>
        <v>1470</v>
      </c>
      <c r="H935" s="190">
        <f t="shared" si="203"/>
        <v>1130</v>
      </c>
      <c r="I935" s="190">
        <f t="shared" si="203"/>
        <v>0</v>
      </c>
      <c r="J935" s="49">
        <f>J934-G934</f>
        <v>1050.3280000000004</v>
      </c>
    </row>
    <row r="936" spans="1:10" ht="94.5" customHeight="1" x14ac:dyDescent="0.25">
      <c r="A936" s="349" t="s">
        <v>333</v>
      </c>
      <c r="B936" s="21" t="s">
        <v>225</v>
      </c>
      <c r="C936" s="6" t="s">
        <v>127</v>
      </c>
      <c r="D936" s="6" t="s">
        <v>111</v>
      </c>
      <c r="E936" s="22" t="s">
        <v>35</v>
      </c>
      <c r="F936" s="22" t="s">
        <v>222</v>
      </c>
      <c r="G936" s="19">
        <f t="shared" si="203"/>
        <v>1470</v>
      </c>
      <c r="H936" s="19">
        <f t="shared" si="203"/>
        <v>1130</v>
      </c>
      <c r="I936" s="19">
        <f t="shared" si="203"/>
        <v>0</v>
      </c>
    </row>
    <row r="937" spans="1:10" ht="30" x14ac:dyDescent="0.25">
      <c r="A937" s="327" t="s">
        <v>842</v>
      </c>
      <c r="B937" s="21" t="s">
        <v>225</v>
      </c>
      <c r="C937" s="6" t="s">
        <v>127</v>
      </c>
      <c r="D937" s="6" t="s">
        <v>111</v>
      </c>
      <c r="E937" s="6" t="s">
        <v>462</v>
      </c>
      <c r="F937" s="6" t="s">
        <v>843</v>
      </c>
      <c r="G937" s="17">
        <f t="shared" si="203"/>
        <v>1470</v>
      </c>
      <c r="H937" s="17">
        <f t="shared" si="203"/>
        <v>1130</v>
      </c>
      <c r="I937" s="17">
        <f t="shared" si="203"/>
        <v>0</v>
      </c>
    </row>
    <row r="938" spans="1:10" ht="31.15" customHeight="1" x14ac:dyDescent="0.25">
      <c r="A938" s="327" t="s">
        <v>122</v>
      </c>
      <c r="B938" s="21" t="s">
        <v>225</v>
      </c>
      <c r="C938" s="6" t="s">
        <v>127</v>
      </c>
      <c r="D938" s="6" t="s">
        <v>111</v>
      </c>
      <c r="E938" s="6" t="s">
        <v>462</v>
      </c>
      <c r="F938" s="6" t="s">
        <v>888</v>
      </c>
      <c r="G938" s="17">
        <f>'5'!D51</f>
        <v>1470</v>
      </c>
      <c r="H938" s="17">
        <f>'5'!E51</f>
        <v>1130</v>
      </c>
      <c r="I938" s="17">
        <f>'5'!F51</f>
        <v>0</v>
      </c>
    </row>
    <row r="939" spans="1:10" ht="18" customHeight="1" x14ac:dyDescent="0.25">
      <c r="A939" s="373" t="s">
        <v>216</v>
      </c>
      <c r="B939" s="188" t="s">
        <v>225</v>
      </c>
      <c r="C939" s="189" t="s">
        <v>127</v>
      </c>
      <c r="D939" s="189" t="s">
        <v>113</v>
      </c>
      <c r="E939" s="189" t="s">
        <v>676</v>
      </c>
      <c r="F939" s="189" t="s">
        <v>222</v>
      </c>
      <c r="G939" s="190">
        <f>G940+G948</f>
        <v>6243.3270000000002</v>
      </c>
      <c r="H939" s="190">
        <f>H940+H948+H941</f>
        <v>6471.61</v>
      </c>
      <c r="I939" s="190">
        <f>I940+I948+I941</f>
        <v>6710.7650000000003</v>
      </c>
    </row>
    <row r="940" spans="1:10" ht="48" customHeight="1" x14ac:dyDescent="0.25">
      <c r="A940" s="349" t="s">
        <v>734</v>
      </c>
      <c r="B940" s="46" t="s">
        <v>225</v>
      </c>
      <c r="C940" s="22" t="s">
        <v>127</v>
      </c>
      <c r="D940" s="22" t="s">
        <v>109</v>
      </c>
      <c r="E940" s="22" t="s">
        <v>22</v>
      </c>
      <c r="F940" s="22" t="s">
        <v>222</v>
      </c>
      <c r="G940" s="17">
        <f>G944+G941</f>
        <v>5943.3270000000002</v>
      </c>
      <c r="H940" s="17">
        <f>H944</f>
        <v>5971.61</v>
      </c>
      <c r="I940" s="17">
        <f>I944</f>
        <v>6210.7650000000003</v>
      </c>
    </row>
    <row r="941" spans="1:10" ht="53.25" customHeight="1" x14ac:dyDescent="0.25">
      <c r="A941" s="346" t="s">
        <v>892</v>
      </c>
      <c r="B941" s="21" t="s">
        <v>225</v>
      </c>
      <c r="C941" s="6" t="s">
        <v>127</v>
      </c>
      <c r="D941" s="6" t="s">
        <v>113</v>
      </c>
      <c r="E941" s="22" t="s">
        <v>324</v>
      </c>
      <c r="F941" s="22" t="s">
        <v>222</v>
      </c>
      <c r="G941" s="17">
        <f t="shared" ref="G941:I942" si="204">G942</f>
        <v>200</v>
      </c>
      <c r="H941" s="17">
        <f t="shared" si="204"/>
        <v>200</v>
      </c>
      <c r="I941" s="17">
        <f t="shared" si="204"/>
        <v>200</v>
      </c>
    </row>
    <row r="942" spans="1:10" ht="123" customHeight="1" x14ac:dyDescent="0.25">
      <c r="A942" s="349" t="s">
        <v>893</v>
      </c>
      <c r="B942" s="21" t="s">
        <v>225</v>
      </c>
      <c r="C942" s="6" t="s">
        <v>127</v>
      </c>
      <c r="D942" s="6" t="s">
        <v>113</v>
      </c>
      <c r="E942" s="22" t="s">
        <v>324</v>
      </c>
      <c r="F942" s="22" t="s">
        <v>843</v>
      </c>
      <c r="G942" s="17">
        <f t="shared" si="204"/>
        <v>200</v>
      </c>
      <c r="H942" s="17">
        <f t="shared" si="204"/>
        <v>200</v>
      </c>
      <c r="I942" s="17">
        <f t="shared" si="204"/>
        <v>200</v>
      </c>
    </row>
    <row r="943" spans="1:10" ht="40.5" customHeight="1" x14ac:dyDescent="0.25">
      <c r="A943" s="326" t="s">
        <v>122</v>
      </c>
      <c r="B943" s="3" t="s">
        <v>225</v>
      </c>
      <c r="C943" s="4" t="s">
        <v>127</v>
      </c>
      <c r="D943" s="4" t="s">
        <v>113</v>
      </c>
      <c r="E943" s="167" t="s">
        <v>324</v>
      </c>
      <c r="F943" s="167" t="s">
        <v>888</v>
      </c>
      <c r="G943" s="15">
        <f>'3'!F791</f>
        <v>200</v>
      </c>
      <c r="H943" s="15">
        <f>'3'!G791</f>
        <v>200</v>
      </c>
      <c r="I943" s="15">
        <f>'3'!H791</f>
        <v>200</v>
      </c>
    </row>
    <row r="944" spans="1:10" ht="51.75" customHeight="1" x14ac:dyDescent="0.25">
      <c r="A944" s="346" t="s">
        <v>800</v>
      </c>
      <c r="B944" s="21" t="s">
        <v>225</v>
      </c>
      <c r="C944" s="6" t="s">
        <v>127</v>
      </c>
      <c r="D944" s="6" t="s">
        <v>113</v>
      </c>
      <c r="E944" s="6" t="s">
        <v>31</v>
      </c>
      <c r="F944" s="6" t="s">
        <v>222</v>
      </c>
      <c r="G944" s="17">
        <f>G945</f>
        <v>5743.3270000000002</v>
      </c>
      <c r="H944" s="17">
        <f>H945</f>
        <v>5971.61</v>
      </c>
      <c r="I944" s="17">
        <f>I945</f>
        <v>6210.7650000000003</v>
      </c>
    </row>
    <row r="945" spans="1:10" ht="81" customHeight="1" x14ac:dyDescent="0.25">
      <c r="A945" s="327" t="s">
        <v>129</v>
      </c>
      <c r="B945" s="21" t="s">
        <v>225</v>
      </c>
      <c r="C945" s="6" t="s">
        <v>127</v>
      </c>
      <c r="D945" s="6" t="s">
        <v>113</v>
      </c>
      <c r="E945" s="6" t="s">
        <v>70</v>
      </c>
      <c r="F945" s="6" t="s">
        <v>222</v>
      </c>
      <c r="G945" s="17">
        <f>G947+G946</f>
        <v>5743.3270000000002</v>
      </c>
      <c r="H945" s="17">
        <f>H947+H946</f>
        <v>5971.61</v>
      </c>
      <c r="I945" s="17">
        <f>I947+I946</f>
        <v>6210.7650000000003</v>
      </c>
    </row>
    <row r="946" spans="1:10" ht="50.25" customHeight="1" x14ac:dyDescent="0.25">
      <c r="A946" s="327" t="s">
        <v>688</v>
      </c>
      <c r="B946" s="21" t="s">
        <v>225</v>
      </c>
      <c r="C946" s="6" t="s">
        <v>127</v>
      </c>
      <c r="D946" s="6" t="s">
        <v>113</v>
      </c>
      <c r="E946" s="6" t="s">
        <v>70</v>
      </c>
      <c r="F946" s="6" t="s">
        <v>689</v>
      </c>
      <c r="G946" s="17">
        <f>'3'!F794</f>
        <v>86.15</v>
      </c>
      <c r="H946" s="17">
        <f>'3'!G794</f>
        <v>89.575000000000003</v>
      </c>
      <c r="I946" s="17">
        <f>'3'!H794</f>
        <v>93.162000000000006</v>
      </c>
      <c r="J946" s="401">
        <f>6623.655*1.5%</f>
        <v>99.354824999999991</v>
      </c>
    </row>
    <row r="947" spans="1:10" ht="36" customHeight="1" x14ac:dyDescent="0.25">
      <c r="A947" s="327" t="s">
        <v>120</v>
      </c>
      <c r="B947" s="21" t="s">
        <v>225</v>
      </c>
      <c r="C947" s="6" t="s">
        <v>127</v>
      </c>
      <c r="D947" s="6" t="s">
        <v>113</v>
      </c>
      <c r="E947" s="6" t="s">
        <v>70</v>
      </c>
      <c r="F947" s="88">
        <v>310</v>
      </c>
      <c r="G947" s="17">
        <f>'3'!F795</f>
        <v>5657.1770000000006</v>
      </c>
      <c r="H947" s="17">
        <f>'3'!G795</f>
        <v>5882.0349999999999</v>
      </c>
      <c r="I947" s="17">
        <f>'3'!H795</f>
        <v>6117.6030000000001</v>
      </c>
      <c r="J947" s="401">
        <f>6623.655-99.35483</f>
        <v>6524.3001699999995</v>
      </c>
    </row>
    <row r="948" spans="1:10" ht="53.25" customHeight="1" x14ac:dyDescent="0.25">
      <c r="A948" s="349" t="s">
        <v>822</v>
      </c>
      <c r="B948" s="21" t="s">
        <v>225</v>
      </c>
      <c r="C948" s="6" t="s">
        <v>127</v>
      </c>
      <c r="D948" s="6" t="s">
        <v>113</v>
      </c>
      <c r="E948" s="22" t="s">
        <v>22</v>
      </c>
      <c r="F948" s="22" t="s">
        <v>222</v>
      </c>
      <c r="G948" s="17">
        <f>G949</f>
        <v>300</v>
      </c>
      <c r="H948" s="17">
        <f t="shared" ref="H948:I950" si="205">H949</f>
        <v>300</v>
      </c>
      <c r="I948" s="17">
        <f t="shared" si="205"/>
        <v>300</v>
      </c>
    </row>
    <row r="949" spans="1:10" ht="33" customHeight="1" x14ac:dyDescent="0.25">
      <c r="A949" s="346" t="s">
        <v>249</v>
      </c>
      <c r="B949" s="21" t="s">
        <v>225</v>
      </c>
      <c r="C949" s="6" t="s">
        <v>127</v>
      </c>
      <c r="D949" s="6" t="s">
        <v>113</v>
      </c>
      <c r="E949" s="6" t="s">
        <v>50</v>
      </c>
      <c r="F949" s="6" t="s">
        <v>222</v>
      </c>
      <c r="G949" s="17">
        <f>G950</f>
        <v>300</v>
      </c>
      <c r="H949" s="17">
        <f t="shared" si="205"/>
        <v>300</v>
      </c>
      <c r="I949" s="17">
        <f t="shared" si="205"/>
        <v>300</v>
      </c>
    </row>
    <row r="950" spans="1:10" ht="76.5" customHeight="1" x14ac:dyDescent="0.25">
      <c r="A950" s="430" t="s">
        <v>395</v>
      </c>
      <c r="B950" s="45" t="s">
        <v>225</v>
      </c>
      <c r="C950" s="27" t="s">
        <v>127</v>
      </c>
      <c r="D950" s="27" t="s">
        <v>113</v>
      </c>
      <c r="E950" s="27" t="s">
        <v>50</v>
      </c>
      <c r="F950" s="27" t="s">
        <v>222</v>
      </c>
      <c r="G950" s="26">
        <f>G951</f>
        <v>300</v>
      </c>
      <c r="H950" s="26">
        <f t="shared" si="205"/>
        <v>300</v>
      </c>
      <c r="I950" s="26">
        <f t="shared" si="205"/>
        <v>300</v>
      </c>
    </row>
    <row r="951" spans="1:10" ht="33" customHeight="1" x14ac:dyDescent="0.25">
      <c r="A951" s="327" t="s">
        <v>842</v>
      </c>
      <c r="B951" s="21" t="s">
        <v>225</v>
      </c>
      <c r="C951" s="6" t="s">
        <v>127</v>
      </c>
      <c r="D951" s="6" t="s">
        <v>113</v>
      </c>
      <c r="E951" s="6" t="s">
        <v>51</v>
      </c>
      <c r="F951" s="6" t="s">
        <v>843</v>
      </c>
      <c r="G951" s="17">
        <f>G952</f>
        <v>300</v>
      </c>
      <c r="H951" s="17">
        <f>H952</f>
        <v>300</v>
      </c>
      <c r="I951" s="17">
        <f>I952</f>
        <v>300</v>
      </c>
    </row>
    <row r="952" spans="1:10" ht="36" customHeight="1" x14ac:dyDescent="0.25">
      <c r="A952" s="327" t="s">
        <v>120</v>
      </c>
      <c r="B952" s="21" t="s">
        <v>225</v>
      </c>
      <c r="C952" s="6" t="s">
        <v>127</v>
      </c>
      <c r="D952" s="6" t="s">
        <v>113</v>
      </c>
      <c r="E952" s="6" t="s">
        <v>51</v>
      </c>
      <c r="F952" s="6" t="s">
        <v>121</v>
      </c>
      <c r="G952" s="15">
        <f>'3'!F800</f>
        <v>300</v>
      </c>
      <c r="H952" s="15">
        <f>'3'!G800</f>
        <v>300</v>
      </c>
      <c r="I952" s="15">
        <f>'3'!H800</f>
        <v>300</v>
      </c>
    </row>
    <row r="953" spans="1:10" ht="17.25" hidden="1" customHeight="1" x14ac:dyDescent="0.25">
      <c r="A953" s="383" t="s">
        <v>896</v>
      </c>
      <c r="B953" s="206" t="s">
        <v>225</v>
      </c>
      <c r="C953" s="207" t="s">
        <v>702</v>
      </c>
      <c r="D953" s="207" t="s">
        <v>109</v>
      </c>
      <c r="E953" s="207" t="s">
        <v>676</v>
      </c>
      <c r="F953" s="207" t="s">
        <v>222</v>
      </c>
      <c r="G953" s="86">
        <f t="shared" ref="G953:I954" si="206">G954</f>
        <v>0</v>
      </c>
      <c r="H953" s="86">
        <f t="shared" si="206"/>
        <v>0</v>
      </c>
      <c r="I953" s="86">
        <f t="shared" si="206"/>
        <v>0</v>
      </c>
    </row>
    <row r="954" spans="1:10" ht="17.25" hidden="1" customHeight="1" x14ac:dyDescent="0.25">
      <c r="A954" s="327" t="s">
        <v>897</v>
      </c>
      <c r="B954" s="21" t="s">
        <v>225</v>
      </c>
      <c r="C954" s="6" t="s">
        <v>702</v>
      </c>
      <c r="D954" s="6" t="s">
        <v>678</v>
      </c>
      <c r="E954" s="6" t="s">
        <v>676</v>
      </c>
      <c r="F954" s="6" t="s">
        <v>222</v>
      </c>
      <c r="G954" s="17">
        <f t="shared" si="206"/>
        <v>0</v>
      </c>
      <c r="H954" s="17">
        <f t="shared" si="206"/>
        <v>0</v>
      </c>
      <c r="I954" s="17">
        <f t="shared" si="206"/>
        <v>0</v>
      </c>
    </row>
    <row r="955" spans="1:10" ht="46.9" hidden="1" customHeight="1" x14ac:dyDescent="0.25">
      <c r="A955" s="349" t="s">
        <v>1003</v>
      </c>
      <c r="B955" s="21" t="s">
        <v>225</v>
      </c>
      <c r="C955" s="6" t="s">
        <v>702</v>
      </c>
      <c r="D955" s="6" t="s">
        <v>678</v>
      </c>
      <c r="E955" s="22" t="s">
        <v>71</v>
      </c>
      <c r="F955" s="6" t="s">
        <v>222</v>
      </c>
      <c r="G955" s="17">
        <f>G956+G959</f>
        <v>0</v>
      </c>
      <c r="H955" s="17">
        <f>H956+H959</f>
        <v>0</v>
      </c>
      <c r="I955" s="17">
        <f>I956+I959</f>
        <v>0</v>
      </c>
    </row>
    <row r="956" spans="1:10" ht="28.9" hidden="1" customHeight="1" x14ac:dyDescent="0.25">
      <c r="A956" s="327" t="s">
        <v>898</v>
      </c>
      <c r="B956" s="21" t="s">
        <v>225</v>
      </c>
      <c r="C956" s="6" t="s">
        <v>702</v>
      </c>
      <c r="D956" s="6" t="s">
        <v>678</v>
      </c>
      <c r="E956" s="6" t="s">
        <v>72</v>
      </c>
      <c r="F956" s="6" t="s">
        <v>222</v>
      </c>
      <c r="G956" s="17">
        <f t="shared" ref="G956:I957" si="207">G957</f>
        <v>0</v>
      </c>
      <c r="H956" s="17">
        <f t="shared" si="207"/>
        <v>0</v>
      </c>
      <c r="I956" s="17">
        <f t="shared" si="207"/>
        <v>0</v>
      </c>
    </row>
    <row r="957" spans="1:10" ht="48" hidden="1" customHeight="1" x14ac:dyDescent="0.25">
      <c r="A957" s="327" t="s">
        <v>901</v>
      </c>
      <c r="B957" s="21" t="s">
        <v>225</v>
      </c>
      <c r="C957" s="6" t="s">
        <v>702</v>
      </c>
      <c r="D957" s="6" t="s">
        <v>678</v>
      </c>
      <c r="E957" s="6" t="s">
        <v>72</v>
      </c>
      <c r="F957" s="6" t="s">
        <v>724</v>
      </c>
      <c r="G957" s="17">
        <f t="shared" si="207"/>
        <v>0</v>
      </c>
      <c r="H957" s="17">
        <f t="shared" si="207"/>
        <v>0</v>
      </c>
      <c r="I957" s="17">
        <f t="shared" si="207"/>
        <v>0</v>
      </c>
    </row>
    <row r="958" spans="1:10" ht="21.6" hidden="1" customHeight="1" x14ac:dyDescent="0.25">
      <c r="A958" s="327" t="s">
        <v>116</v>
      </c>
      <c r="B958" s="21" t="s">
        <v>225</v>
      </c>
      <c r="C958" s="6" t="s">
        <v>702</v>
      </c>
      <c r="D958" s="6" t="s">
        <v>678</v>
      </c>
      <c r="E958" s="6" t="s">
        <v>72</v>
      </c>
      <c r="F958" s="6" t="s">
        <v>165</v>
      </c>
      <c r="G958" s="15">
        <v>0</v>
      </c>
      <c r="H958" s="17">
        <v>0</v>
      </c>
      <c r="I958" s="17">
        <v>0</v>
      </c>
    </row>
    <row r="959" spans="1:10" ht="42.6" hidden="1" customHeight="1" x14ac:dyDescent="0.25">
      <c r="A959" s="430" t="s">
        <v>388</v>
      </c>
      <c r="B959" s="21" t="s">
        <v>225</v>
      </c>
      <c r="C959" s="27" t="s">
        <v>702</v>
      </c>
      <c r="D959" s="27" t="s">
        <v>678</v>
      </c>
      <c r="E959" s="27" t="s">
        <v>71</v>
      </c>
      <c r="F959" s="27" t="s">
        <v>222</v>
      </c>
      <c r="G959" s="26">
        <f>G963+G960</f>
        <v>0</v>
      </c>
      <c r="H959" s="26">
        <f>H963+H960</f>
        <v>0</v>
      </c>
      <c r="I959" s="26">
        <f>I963+I960</f>
        <v>0</v>
      </c>
    </row>
    <row r="960" spans="1:10" ht="76.150000000000006" hidden="1" customHeight="1" x14ac:dyDescent="0.25">
      <c r="A960" s="349" t="s">
        <v>1004</v>
      </c>
      <c r="B960" s="46" t="s">
        <v>225</v>
      </c>
      <c r="C960" s="22" t="s">
        <v>702</v>
      </c>
      <c r="D960" s="22" t="s">
        <v>678</v>
      </c>
      <c r="E960" s="22" t="s">
        <v>390</v>
      </c>
      <c r="F960" s="22" t="s">
        <v>222</v>
      </c>
      <c r="G960" s="19">
        <f t="shared" ref="G960:I961" si="208">G961</f>
        <v>0</v>
      </c>
      <c r="H960" s="19">
        <f t="shared" si="208"/>
        <v>0</v>
      </c>
      <c r="I960" s="19">
        <f t="shared" si="208"/>
        <v>0</v>
      </c>
    </row>
    <row r="961" spans="1:9" ht="43.15" hidden="1" customHeight="1" x14ac:dyDescent="0.25">
      <c r="A961" s="327" t="s">
        <v>901</v>
      </c>
      <c r="B961" s="21" t="s">
        <v>225</v>
      </c>
      <c r="C961" s="6" t="s">
        <v>702</v>
      </c>
      <c r="D961" s="6" t="s">
        <v>678</v>
      </c>
      <c r="E961" s="6" t="s">
        <v>390</v>
      </c>
      <c r="F961" s="6" t="s">
        <v>724</v>
      </c>
      <c r="G961" s="17">
        <f t="shared" si="208"/>
        <v>0</v>
      </c>
      <c r="H961" s="17">
        <f t="shared" si="208"/>
        <v>0</v>
      </c>
      <c r="I961" s="17">
        <f t="shared" si="208"/>
        <v>0</v>
      </c>
    </row>
    <row r="962" spans="1:9" ht="18" hidden="1" customHeight="1" x14ac:dyDescent="0.25">
      <c r="A962" s="327" t="s">
        <v>116</v>
      </c>
      <c r="B962" s="21" t="s">
        <v>225</v>
      </c>
      <c r="C962" s="6" t="s">
        <v>702</v>
      </c>
      <c r="D962" s="6" t="s">
        <v>678</v>
      </c>
      <c r="E962" s="6" t="s">
        <v>390</v>
      </c>
      <c r="F962" s="6" t="s">
        <v>165</v>
      </c>
      <c r="G962" s="17"/>
      <c r="H962" s="17"/>
      <c r="I962" s="17"/>
    </row>
    <row r="963" spans="1:9" ht="86.45" hidden="1" customHeight="1" x14ac:dyDescent="0.25">
      <c r="A963" s="349" t="s">
        <v>1005</v>
      </c>
      <c r="B963" s="46" t="s">
        <v>225</v>
      </c>
      <c r="C963" s="22" t="s">
        <v>702</v>
      </c>
      <c r="D963" s="22" t="s">
        <v>678</v>
      </c>
      <c r="E963" s="22" t="s">
        <v>391</v>
      </c>
      <c r="F963" s="22" t="s">
        <v>222</v>
      </c>
      <c r="G963" s="19">
        <f t="shared" ref="G963:I964" si="209">G964</f>
        <v>0</v>
      </c>
      <c r="H963" s="19">
        <f t="shared" si="209"/>
        <v>0</v>
      </c>
      <c r="I963" s="19">
        <f t="shared" si="209"/>
        <v>0</v>
      </c>
    </row>
    <row r="964" spans="1:9" ht="43.9" hidden="1" customHeight="1" x14ac:dyDescent="0.25">
      <c r="A964" s="327" t="s">
        <v>901</v>
      </c>
      <c r="B964" s="21" t="s">
        <v>225</v>
      </c>
      <c r="C964" s="6" t="s">
        <v>702</v>
      </c>
      <c r="D964" s="6" t="s">
        <v>678</v>
      </c>
      <c r="E964" s="6" t="s">
        <v>391</v>
      </c>
      <c r="F964" s="6" t="s">
        <v>724</v>
      </c>
      <c r="G964" s="17">
        <f t="shared" si="209"/>
        <v>0</v>
      </c>
      <c r="H964" s="17">
        <f t="shared" si="209"/>
        <v>0</v>
      </c>
      <c r="I964" s="17">
        <f t="shared" si="209"/>
        <v>0</v>
      </c>
    </row>
    <row r="965" spans="1:9" ht="16.899999999999999" hidden="1" customHeight="1" x14ac:dyDescent="0.25">
      <c r="A965" s="327" t="s">
        <v>116</v>
      </c>
      <c r="B965" s="21" t="s">
        <v>225</v>
      </c>
      <c r="C965" s="6" t="s">
        <v>702</v>
      </c>
      <c r="D965" s="6" t="s">
        <v>678</v>
      </c>
      <c r="E965" s="6" t="s">
        <v>391</v>
      </c>
      <c r="F965" s="6" t="s">
        <v>165</v>
      </c>
      <c r="G965" s="17"/>
      <c r="H965" s="17"/>
      <c r="I965" s="17"/>
    </row>
    <row r="966" spans="1:9" ht="44.65" hidden="1" customHeight="1" x14ac:dyDescent="0.25">
      <c r="A966" s="430" t="s">
        <v>334</v>
      </c>
      <c r="B966" s="45" t="s">
        <v>225</v>
      </c>
      <c r="C966" s="27" t="s">
        <v>702</v>
      </c>
      <c r="D966" s="27" t="s">
        <v>678</v>
      </c>
      <c r="E966" s="27" t="s">
        <v>71</v>
      </c>
      <c r="F966" s="27" t="s">
        <v>222</v>
      </c>
      <c r="G966" s="26">
        <f>G967</f>
        <v>0</v>
      </c>
      <c r="H966" s="26">
        <f t="shared" ref="H966:I968" si="210">H967</f>
        <v>0</v>
      </c>
      <c r="I966" s="26">
        <f t="shared" si="210"/>
        <v>0</v>
      </c>
    </row>
    <row r="967" spans="1:9" ht="72.599999999999994" hidden="1" customHeight="1" x14ac:dyDescent="0.25">
      <c r="A967" s="349" t="s">
        <v>1006</v>
      </c>
      <c r="B967" s="46" t="s">
        <v>225</v>
      </c>
      <c r="C967" s="22" t="s">
        <v>702</v>
      </c>
      <c r="D967" s="22" t="s">
        <v>678</v>
      </c>
      <c r="E967" s="22" t="s">
        <v>482</v>
      </c>
      <c r="F967" s="22" t="s">
        <v>222</v>
      </c>
      <c r="G967" s="19">
        <f>G968</f>
        <v>0</v>
      </c>
      <c r="H967" s="19">
        <f t="shared" si="210"/>
        <v>0</v>
      </c>
      <c r="I967" s="19">
        <f t="shared" si="210"/>
        <v>0</v>
      </c>
    </row>
    <row r="968" spans="1:9" ht="43.9" hidden="1" customHeight="1" x14ac:dyDescent="0.25">
      <c r="A968" s="327" t="s">
        <v>901</v>
      </c>
      <c r="B968" s="21" t="s">
        <v>225</v>
      </c>
      <c r="C968" s="6" t="s">
        <v>702</v>
      </c>
      <c r="D968" s="6" t="s">
        <v>678</v>
      </c>
      <c r="E968" s="6" t="s">
        <v>482</v>
      </c>
      <c r="F968" s="6" t="s">
        <v>724</v>
      </c>
      <c r="G968" s="17">
        <f>G969</f>
        <v>0</v>
      </c>
      <c r="H968" s="17">
        <f t="shared" si="210"/>
        <v>0</v>
      </c>
      <c r="I968" s="17">
        <f t="shared" si="210"/>
        <v>0</v>
      </c>
    </row>
    <row r="969" spans="1:9" ht="20.65" hidden="1" customHeight="1" x14ac:dyDescent="0.25">
      <c r="A969" s="327" t="s">
        <v>116</v>
      </c>
      <c r="B969" s="21" t="s">
        <v>225</v>
      </c>
      <c r="C969" s="6" t="s">
        <v>702</v>
      </c>
      <c r="D969" s="6" t="s">
        <v>678</v>
      </c>
      <c r="E969" s="6" t="s">
        <v>482</v>
      </c>
      <c r="F969" s="6" t="s">
        <v>165</v>
      </c>
      <c r="G969" s="17"/>
      <c r="H969" s="17"/>
      <c r="I969" s="17"/>
    </row>
    <row r="970" spans="1:9" ht="98.45" hidden="1" customHeight="1" x14ac:dyDescent="0.25">
      <c r="A970" s="349" t="s">
        <v>978</v>
      </c>
      <c r="B970" s="46" t="s">
        <v>225</v>
      </c>
      <c r="C970" s="22" t="s">
        <v>702</v>
      </c>
      <c r="D970" s="22" t="s">
        <v>678</v>
      </c>
      <c r="E970" s="22" t="s">
        <v>1007</v>
      </c>
      <c r="F970" s="22" t="s">
        <v>222</v>
      </c>
      <c r="G970" s="19">
        <f t="shared" ref="G970:I971" si="211">G971</f>
        <v>0</v>
      </c>
      <c r="H970" s="19">
        <f t="shared" si="211"/>
        <v>0</v>
      </c>
      <c r="I970" s="19">
        <f t="shared" si="211"/>
        <v>0</v>
      </c>
    </row>
    <row r="971" spans="1:9" ht="42.6" hidden="1" customHeight="1" x14ac:dyDescent="0.25">
      <c r="A971" s="327" t="s">
        <v>901</v>
      </c>
      <c r="B971" s="21" t="s">
        <v>225</v>
      </c>
      <c r="C971" s="6" t="s">
        <v>702</v>
      </c>
      <c r="D971" s="6" t="s">
        <v>678</v>
      </c>
      <c r="E971" s="6" t="s">
        <v>1007</v>
      </c>
      <c r="F971" s="6" t="s">
        <v>724</v>
      </c>
      <c r="G971" s="17">
        <f t="shared" si="211"/>
        <v>0</v>
      </c>
      <c r="H971" s="17">
        <f t="shared" si="211"/>
        <v>0</v>
      </c>
      <c r="I971" s="17">
        <f t="shared" si="211"/>
        <v>0</v>
      </c>
    </row>
    <row r="972" spans="1:9" ht="23.65" hidden="1" customHeight="1" x14ac:dyDescent="0.25">
      <c r="A972" s="327" t="s">
        <v>116</v>
      </c>
      <c r="B972" s="21" t="s">
        <v>225</v>
      </c>
      <c r="C972" s="6" t="s">
        <v>702</v>
      </c>
      <c r="D972" s="6" t="s">
        <v>678</v>
      </c>
      <c r="E972" s="6" t="s">
        <v>1007</v>
      </c>
      <c r="F972" s="6" t="s">
        <v>165</v>
      </c>
      <c r="G972" s="17"/>
      <c r="H972" s="17"/>
      <c r="I972" s="17"/>
    </row>
    <row r="973" spans="1:9" ht="42.75" x14ac:dyDescent="0.25">
      <c r="A973" s="397" t="s">
        <v>1008</v>
      </c>
      <c r="B973" s="398" t="s">
        <v>224</v>
      </c>
      <c r="C973" s="398" t="s">
        <v>109</v>
      </c>
      <c r="D973" s="398" t="s">
        <v>109</v>
      </c>
      <c r="E973" s="398" t="s">
        <v>676</v>
      </c>
      <c r="F973" s="398" t="s">
        <v>222</v>
      </c>
      <c r="G973" s="186">
        <f t="shared" ref="G973:I975" si="212">G974</f>
        <v>3104.1350000000002</v>
      </c>
      <c r="H973" s="186">
        <f t="shared" si="212"/>
        <v>2947.6350000000002</v>
      </c>
      <c r="I973" s="186">
        <f t="shared" si="212"/>
        <v>2947.6350000000002</v>
      </c>
    </row>
    <row r="974" spans="1:9" ht="60" x14ac:dyDescent="0.25">
      <c r="A974" s="327" t="s">
        <v>696</v>
      </c>
      <c r="B974" s="21" t="s">
        <v>224</v>
      </c>
      <c r="C974" s="6" t="s">
        <v>108</v>
      </c>
      <c r="D974" s="6" t="s">
        <v>697</v>
      </c>
      <c r="E974" s="6" t="s">
        <v>676</v>
      </c>
      <c r="F974" s="6" t="s">
        <v>222</v>
      </c>
      <c r="G974" s="17">
        <f t="shared" si="212"/>
        <v>3104.1350000000002</v>
      </c>
      <c r="H974" s="17">
        <f t="shared" si="212"/>
        <v>2947.6350000000002</v>
      </c>
      <c r="I974" s="17">
        <f t="shared" si="212"/>
        <v>2947.6350000000002</v>
      </c>
    </row>
    <row r="975" spans="1:9" ht="30" x14ac:dyDescent="0.25">
      <c r="A975" s="327" t="s">
        <v>206</v>
      </c>
      <c r="B975" s="21" t="s">
        <v>224</v>
      </c>
      <c r="C975" s="6" t="s">
        <v>108</v>
      </c>
      <c r="D975" s="6" t="s">
        <v>697</v>
      </c>
      <c r="E975" s="6" t="s">
        <v>5</v>
      </c>
      <c r="F975" s="6" t="s">
        <v>222</v>
      </c>
      <c r="G975" s="17">
        <f t="shared" si="212"/>
        <v>3104.1350000000002</v>
      </c>
      <c r="H975" s="17">
        <f t="shared" si="212"/>
        <v>2947.6350000000002</v>
      </c>
      <c r="I975" s="17">
        <f t="shared" si="212"/>
        <v>2947.6350000000002</v>
      </c>
    </row>
    <row r="976" spans="1:9" ht="45" x14ac:dyDescent="0.25">
      <c r="A976" s="327" t="s">
        <v>1009</v>
      </c>
      <c r="B976" s="21" t="s">
        <v>224</v>
      </c>
      <c r="C976" s="6" t="s">
        <v>108</v>
      </c>
      <c r="D976" s="6" t="s">
        <v>697</v>
      </c>
      <c r="E976" s="6" t="s">
        <v>6</v>
      </c>
      <c r="F976" s="6" t="s">
        <v>222</v>
      </c>
      <c r="G976" s="17">
        <f>G979+G981+G983+G978</f>
        <v>3104.1350000000002</v>
      </c>
      <c r="H976" s="17">
        <f>H979+H981+H983+H978</f>
        <v>2947.6350000000002</v>
      </c>
      <c r="I976" s="17">
        <f>I979+I981+I983+I978</f>
        <v>2947.6350000000002</v>
      </c>
    </row>
    <row r="977" spans="1:10" ht="75.599999999999994" hidden="1" customHeight="1" x14ac:dyDescent="0.25">
      <c r="A977" s="327" t="s">
        <v>680</v>
      </c>
      <c r="B977" s="21" t="s">
        <v>224</v>
      </c>
      <c r="C977" s="6" t="s">
        <v>108</v>
      </c>
      <c r="D977" s="6" t="s">
        <v>697</v>
      </c>
      <c r="E977" s="6" t="s">
        <v>9</v>
      </c>
      <c r="F977" s="6" t="s">
        <v>681</v>
      </c>
      <c r="G977" s="17">
        <f>G978</f>
        <v>0</v>
      </c>
      <c r="H977" s="17">
        <f>H978</f>
        <v>0</v>
      </c>
      <c r="I977" s="17">
        <f>I978</f>
        <v>0</v>
      </c>
    </row>
    <row r="978" spans="1:10" ht="30" hidden="1" x14ac:dyDescent="0.25">
      <c r="A978" s="327" t="s">
        <v>682</v>
      </c>
      <c r="B978" s="21" t="s">
        <v>224</v>
      </c>
      <c r="C978" s="6" t="s">
        <v>108</v>
      </c>
      <c r="D978" s="6" t="s">
        <v>697</v>
      </c>
      <c r="E978" s="6" t="s">
        <v>9</v>
      </c>
      <c r="F978" s="6" t="s">
        <v>683</v>
      </c>
      <c r="G978" s="17">
        <f>'3'!F60</f>
        <v>0</v>
      </c>
      <c r="H978" s="17">
        <f>'3'!G60</f>
        <v>0</v>
      </c>
      <c r="I978" s="17">
        <f>'3'!H60</f>
        <v>0</v>
      </c>
      <c r="J978" s="49"/>
    </row>
    <row r="979" spans="1:10" ht="30" x14ac:dyDescent="0.25">
      <c r="A979" s="327" t="s">
        <v>686</v>
      </c>
      <c r="B979" s="21" t="s">
        <v>224</v>
      </c>
      <c r="C979" s="6" t="s">
        <v>108</v>
      </c>
      <c r="D979" s="6" t="s">
        <v>697</v>
      </c>
      <c r="E979" s="6" t="s">
        <v>9</v>
      </c>
      <c r="F979" s="6" t="s">
        <v>687</v>
      </c>
      <c r="G979" s="17">
        <f>G980</f>
        <v>342</v>
      </c>
      <c r="H979" s="17">
        <f>H980</f>
        <v>342</v>
      </c>
      <c r="I979" s="17">
        <f>I980</f>
        <v>342</v>
      </c>
    </row>
    <row r="980" spans="1:10" ht="50.25" customHeight="1" x14ac:dyDescent="0.25">
      <c r="A980" s="327" t="s">
        <v>688</v>
      </c>
      <c r="B980" s="21" t="s">
        <v>224</v>
      </c>
      <c r="C980" s="6" t="s">
        <v>108</v>
      </c>
      <c r="D980" s="6" t="s">
        <v>697</v>
      </c>
      <c r="E980" s="6" t="s">
        <v>9</v>
      </c>
      <c r="F980" s="6" t="s">
        <v>689</v>
      </c>
      <c r="G980" s="17">
        <f>'3'!F62</f>
        <v>342</v>
      </c>
      <c r="H980" s="17">
        <f>'3'!G62</f>
        <v>342</v>
      </c>
      <c r="I980" s="17">
        <f>'3'!H62</f>
        <v>342</v>
      </c>
    </row>
    <row r="981" spans="1:10" ht="20.25" customHeight="1" x14ac:dyDescent="0.25">
      <c r="A981" s="327" t="s">
        <v>690</v>
      </c>
      <c r="B981" s="21" t="s">
        <v>224</v>
      </c>
      <c r="C981" s="6" t="s">
        <v>108</v>
      </c>
      <c r="D981" s="6" t="s">
        <v>697</v>
      </c>
      <c r="E981" s="6" t="s">
        <v>9</v>
      </c>
      <c r="F981" s="6" t="s">
        <v>691</v>
      </c>
      <c r="G981" s="17">
        <f>G982</f>
        <v>2</v>
      </c>
      <c r="H981" s="17">
        <f>H982</f>
        <v>2</v>
      </c>
      <c r="I981" s="17">
        <f>I982</f>
        <v>2</v>
      </c>
    </row>
    <row r="982" spans="1:10" ht="20.25" customHeight="1" x14ac:dyDescent="0.25">
      <c r="A982" s="327" t="s">
        <v>692</v>
      </c>
      <c r="B982" s="21" t="s">
        <v>224</v>
      </c>
      <c r="C982" s="6" t="s">
        <v>108</v>
      </c>
      <c r="D982" s="6" t="s">
        <v>697</v>
      </c>
      <c r="E982" s="6" t="s">
        <v>9</v>
      </c>
      <c r="F982" s="6" t="s">
        <v>693</v>
      </c>
      <c r="G982" s="17">
        <f>'3'!F64</f>
        <v>2</v>
      </c>
      <c r="H982" s="17">
        <f>'3'!G64</f>
        <v>2</v>
      </c>
      <c r="I982" s="17">
        <f>'3'!H64</f>
        <v>2</v>
      </c>
    </row>
    <row r="983" spans="1:10" ht="30" x14ac:dyDescent="0.25">
      <c r="A983" s="381" t="s">
        <v>700</v>
      </c>
      <c r="B983" s="402" t="s">
        <v>224</v>
      </c>
      <c r="C983" s="202" t="s">
        <v>108</v>
      </c>
      <c r="D983" s="202" t="s">
        <v>697</v>
      </c>
      <c r="E983" s="202" t="s">
        <v>10</v>
      </c>
      <c r="F983" s="202" t="s">
        <v>222</v>
      </c>
      <c r="G983" s="203">
        <f>G984</f>
        <v>2760.1350000000002</v>
      </c>
      <c r="H983" s="203">
        <f t="shared" ref="G983:I984" si="213">H984</f>
        <v>2603.6350000000002</v>
      </c>
      <c r="I983" s="203">
        <f t="shared" si="213"/>
        <v>2603.6350000000002</v>
      </c>
    </row>
    <row r="984" spans="1:10" ht="94.5" customHeight="1" x14ac:dyDescent="0.25">
      <c r="A984" s="327" t="s">
        <v>680</v>
      </c>
      <c r="B984" s="21" t="s">
        <v>224</v>
      </c>
      <c r="C984" s="6" t="s">
        <v>108</v>
      </c>
      <c r="D984" s="6" t="s">
        <v>697</v>
      </c>
      <c r="E984" s="6" t="s">
        <v>10</v>
      </c>
      <c r="F984" s="6" t="s">
        <v>681</v>
      </c>
      <c r="G984" s="15">
        <f t="shared" si="213"/>
        <v>2760.1350000000002</v>
      </c>
      <c r="H984" s="17">
        <f t="shared" si="213"/>
        <v>2603.6350000000002</v>
      </c>
      <c r="I984" s="17">
        <f t="shared" si="213"/>
        <v>2603.6350000000002</v>
      </c>
    </row>
    <row r="985" spans="1:10" ht="29.65" customHeight="1" x14ac:dyDescent="0.25">
      <c r="A985" s="327" t="s">
        <v>682</v>
      </c>
      <c r="B985" s="21" t="s">
        <v>224</v>
      </c>
      <c r="C985" s="6" t="s">
        <v>108</v>
      </c>
      <c r="D985" s="6" t="s">
        <v>697</v>
      </c>
      <c r="E985" s="6" t="s">
        <v>10</v>
      </c>
      <c r="F985" s="6" t="s">
        <v>683</v>
      </c>
      <c r="G985" s="15">
        <f>'5'!D266</f>
        <v>2760.1350000000002</v>
      </c>
      <c r="H985" s="17">
        <f>'5'!E266</f>
        <v>2603.6350000000002</v>
      </c>
      <c r="I985" s="17">
        <f>'5'!F266</f>
        <v>2603.6350000000002</v>
      </c>
    </row>
    <row r="986" spans="1:10" ht="15.75" customHeight="1" x14ac:dyDescent="0.25">
      <c r="A986" s="375" t="s">
        <v>562</v>
      </c>
      <c r="B986" s="194"/>
      <c r="C986" s="193"/>
      <c r="D986" s="193"/>
      <c r="E986" s="193"/>
      <c r="F986" s="193"/>
      <c r="G986" s="187">
        <v>0</v>
      </c>
      <c r="H986" s="208">
        <f>'5'!E330</f>
        <v>-11435.906199999998</v>
      </c>
      <c r="I986" s="208">
        <f>'5'!F330</f>
        <v>-23666.072322000004</v>
      </c>
    </row>
    <row r="987" spans="1:10" x14ac:dyDescent="0.25">
      <c r="A987" s="384" t="s">
        <v>1010</v>
      </c>
      <c r="B987" s="209"/>
      <c r="C987" s="209"/>
      <c r="D987" s="209"/>
      <c r="E987" s="209"/>
      <c r="F987" s="209"/>
      <c r="G987" s="26">
        <f>G12+G634+G653+G710+G973+G986</f>
        <v>981238.15082151513</v>
      </c>
      <c r="H987" s="26">
        <f>H12+H634+H653+H710+H973+H986</f>
        <v>738204.46635000012</v>
      </c>
      <c r="I987" s="26">
        <f>I12+I634+I653+I710+I973+I986</f>
        <v>730889.13521799992</v>
      </c>
    </row>
    <row r="988" spans="1:10" x14ac:dyDescent="0.25">
      <c r="E988" s="49"/>
      <c r="G988" s="246">
        <v>957216.91413000005</v>
      </c>
      <c r="H988" s="49"/>
      <c r="I988" s="49"/>
    </row>
    <row r="989" spans="1:10" x14ac:dyDescent="0.25">
      <c r="E989" s="403"/>
      <c r="F989" s="403"/>
      <c r="G989" s="392">
        <f>G988-G987</f>
        <v>-24021.236691515078</v>
      </c>
      <c r="H989" s="392"/>
      <c r="I989" s="392"/>
    </row>
    <row r="990" spans="1:10" x14ac:dyDescent="0.25">
      <c r="E990" s="404"/>
      <c r="F990" s="405"/>
      <c r="G990" s="49"/>
      <c r="H990" s="392"/>
      <c r="I990" s="393"/>
    </row>
    <row r="991" spans="1:10" x14ac:dyDescent="0.25">
      <c r="E991" s="394"/>
      <c r="F991" s="394"/>
      <c r="G991" s="49">
        <v>981238.15081999998</v>
      </c>
      <c r="H991" s="49"/>
      <c r="I991" s="49"/>
    </row>
    <row r="992" spans="1:10" x14ac:dyDescent="0.25">
      <c r="E992" s="395"/>
      <c r="F992" s="395"/>
      <c r="G992" s="246">
        <f>G991-G987</f>
        <v>-1.5151454135775566E-6</v>
      </c>
      <c r="H992" s="406"/>
      <c r="I992" s="406"/>
    </row>
    <row r="993" spans="7:9" x14ac:dyDescent="0.25">
      <c r="G993" s="407"/>
      <c r="H993" s="49"/>
      <c r="I993" s="49"/>
    </row>
    <row r="995" spans="7:9" x14ac:dyDescent="0.25">
      <c r="H995" s="408"/>
      <c r="I995" s="408"/>
    </row>
    <row r="996" spans="7:9" x14ac:dyDescent="0.25">
      <c r="G996" s="49"/>
    </row>
    <row r="997" spans="7:9" x14ac:dyDescent="0.25">
      <c r="H997" s="49"/>
      <c r="I997" s="49"/>
    </row>
  </sheetData>
  <mergeCells count="15">
    <mergeCell ref="A7:I7"/>
    <mergeCell ref="G10:G11"/>
    <mergeCell ref="H10:H11"/>
    <mergeCell ref="I10:I11"/>
    <mergeCell ref="A10:A11"/>
    <mergeCell ref="B10:B11"/>
    <mergeCell ref="C10:C11"/>
    <mergeCell ref="D10:D11"/>
    <mergeCell ref="E10:E11"/>
    <mergeCell ref="F10:F11"/>
    <mergeCell ref="H1:I1"/>
    <mergeCell ref="A2:I2"/>
    <mergeCell ref="A3:I3"/>
    <mergeCell ref="A4:I4"/>
    <mergeCell ref="A6:I6"/>
  </mergeCells>
  <phoneticPr fontId="41" type="noConversion"/>
  <pageMargins left="0.7" right="0.7" top="0.75" bottom="0.75" header="0.3" footer="0.3"/>
  <pageSetup paperSize="9" scale="66" fitToHeight="0" orientation="portrait" r:id="rId1"/>
  <rowBreaks count="1" manualBreakCount="1">
    <brk id="35" max="9"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I340"/>
  <sheetViews>
    <sheetView view="pageBreakPreview" topLeftCell="A82" zoomScale="76" zoomScaleSheetLayoutView="76" workbookViewId="0">
      <selection activeCell="D93" sqref="D93"/>
    </sheetView>
  </sheetViews>
  <sheetFormatPr defaultColWidth="8.7109375" defaultRowHeight="15" x14ac:dyDescent="0.2"/>
  <cols>
    <col min="1" max="1" width="73.7109375" style="396" customWidth="1"/>
    <col min="2" max="2" width="14.42578125" style="36" customWidth="1"/>
    <col min="3" max="3" width="18.5703125" style="234" customWidth="1"/>
    <col min="4" max="4" width="16.140625" style="235" customWidth="1"/>
    <col min="5" max="5" width="16.140625" style="40" customWidth="1"/>
    <col min="6" max="6" width="18.28515625" style="40" customWidth="1"/>
    <col min="7" max="8" width="19.7109375" style="36" customWidth="1"/>
    <col min="9" max="16384" width="8.7109375" style="36"/>
  </cols>
  <sheetData>
    <row r="1" spans="1:9" x14ac:dyDescent="0.25">
      <c r="A1" s="462" t="s">
        <v>513</v>
      </c>
      <c r="B1" s="462"/>
      <c r="C1" s="462"/>
      <c r="D1" s="462"/>
      <c r="E1" s="462"/>
      <c r="F1" s="462"/>
    </row>
    <row r="2" spans="1:9" x14ac:dyDescent="0.25">
      <c r="A2" s="462" t="s">
        <v>219</v>
      </c>
      <c r="B2" s="462"/>
      <c r="C2" s="462"/>
      <c r="D2" s="462"/>
      <c r="E2" s="462"/>
      <c r="F2" s="462"/>
    </row>
    <row r="3" spans="1:9" x14ac:dyDescent="0.25">
      <c r="A3" s="462" t="s">
        <v>239</v>
      </c>
      <c r="B3" s="462"/>
      <c r="C3" s="462"/>
      <c r="D3" s="462"/>
      <c r="E3" s="462"/>
      <c r="F3" s="462"/>
    </row>
    <row r="4" spans="1:9" x14ac:dyDescent="0.25">
      <c r="A4" s="463" t="s">
        <v>1168</v>
      </c>
      <c r="B4" s="463"/>
      <c r="C4" s="463"/>
      <c r="D4" s="463"/>
      <c r="E4" s="463"/>
      <c r="F4" s="463"/>
    </row>
    <row r="5" spans="1:9" ht="5.65" customHeight="1" x14ac:dyDescent="0.2">
      <c r="A5" s="409"/>
      <c r="B5" s="39"/>
    </row>
    <row r="6" spans="1:9" ht="60.75" customHeight="1" x14ac:dyDescent="0.2">
      <c r="A6" s="464" t="s">
        <v>662</v>
      </c>
      <c r="B6" s="464"/>
      <c r="C6" s="464"/>
      <c r="D6" s="464"/>
      <c r="E6" s="464"/>
      <c r="F6" s="464"/>
    </row>
    <row r="7" spans="1:9" ht="4.1500000000000004" customHeight="1" x14ac:dyDescent="0.2">
      <c r="A7" s="410"/>
      <c r="B7" s="422"/>
      <c r="C7" s="236"/>
      <c r="D7" s="237"/>
      <c r="E7" s="41"/>
      <c r="F7" s="41"/>
    </row>
    <row r="8" spans="1:9" x14ac:dyDescent="0.25">
      <c r="A8" s="409"/>
      <c r="B8" s="42"/>
      <c r="C8" s="238"/>
      <c r="D8" s="239"/>
      <c r="E8" s="43"/>
      <c r="F8" s="43" t="s">
        <v>102</v>
      </c>
    </row>
    <row r="9" spans="1:9" ht="39.75" customHeight="1" x14ac:dyDescent="0.2">
      <c r="A9" s="421" t="s">
        <v>204</v>
      </c>
      <c r="B9" s="420" t="s">
        <v>166</v>
      </c>
      <c r="C9" s="232" t="s">
        <v>205</v>
      </c>
      <c r="D9" s="16" t="s">
        <v>508</v>
      </c>
      <c r="E9" s="26" t="s">
        <v>551</v>
      </c>
      <c r="F9" s="26" t="s">
        <v>663</v>
      </c>
    </row>
    <row r="10" spans="1:9" ht="16.149999999999999" customHeight="1" x14ac:dyDescent="0.2">
      <c r="A10" s="421">
        <v>1</v>
      </c>
      <c r="B10" s="420">
        <v>2</v>
      </c>
      <c r="C10" s="232">
        <v>3</v>
      </c>
      <c r="D10" s="240">
        <v>4</v>
      </c>
      <c r="E10" s="91">
        <v>5</v>
      </c>
      <c r="F10" s="91">
        <v>6</v>
      </c>
    </row>
    <row r="11" spans="1:9" s="44" customFormat="1" ht="19.149999999999999" customHeight="1" x14ac:dyDescent="0.25">
      <c r="A11" s="465" t="s">
        <v>100</v>
      </c>
      <c r="B11" s="465"/>
      <c r="C11" s="465"/>
      <c r="D11" s="465"/>
    </row>
    <row r="12" spans="1:9" ht="35.25" customHeight="1" x14ac:dyDescent="0.2">
      <c r="A12" s="411" t="s">
        <v>560</v>
      </c>
      <c r="B12" s="79" t="s">
        <v>222</v>
      </c>
      <c r="C12" s="79" t="s">
        <v>22</v>
      </c>
      <c r="D12" s="80">
        <f>D13+D55+D65+D68+D87+D92+D95+D98+D89+D105+D100</f>
        <v>650793.48466000019</v>
      </c>
      <c r="E12" s="80">
        <f>E13+E55+E65+E68+E87+E92+E95+E98+E89+E105+E100</f>
        <v>540664.36563999997</v>
      </c>
      <c r="F12" s="80">
        <f t="shared" ref="F12" si="0">F13+F55+F65+F68+F87+F92+F95+F98+F89+F105+F100</f>
        <v>543500.63580999989</v>
      </c>
      <c r="G12" s="40"/>
    </row>
    <row r="13" spans="1:9" s="47" customFormat="1" ht="30" customHeight="1" x14ac:dyDescent="0.2">
      <c r="A13" s="412" t="s">
        <v>168</v>
      </c>
      <c r="B13" s="92" t="s">
        <v>225</v>
      </c>
      <c r="C13" s="92" t="s">
        <v>35</v>
      </c>
      <c r="D13" s="93">
        <f>D14+D17+D21+D24+D25+D28+D46+D49+D50+D51+D52+D53+D20+D26+D54+D37</f>
        <v>422584.62882000004</v>
      </c>
      <c r="E13" s="93">
        <f>E14+E17+E21+E24+E25+E28+E46+E49+E50+E51+E52+E53+E20+E26+E54+E37</f>
        <v>329602.66946</v>
      </c>
      <c r="F13" s="93">
        <f t="shared" ref="F13" si="1">F14+F17+F21+F24+F25+F28+F46+F49+F50+F51+F52+F53+F20+F26+F54+F37</f>
        <v>333669.96680999995</v>
      </c>
    </row>
    <row r="14" spans="1:9" s="47" customFormat="1" ht="24.75" customHeight="1" x14ac:dyDescent="0.2">
      <c r="A14" s="333" t="s">
        <v>141</v>
      </c>
      <c r="B14" s="90" t="s">
        <v>225</v>
      </c>
      <c r="C14" s="90" t="s">
        <v>37</v>
      </c>
      <c r="D14" s="103">
        <f>D15+D16</f>
        <v>1615.0940000000001</v>
      </c>
      <c r="E14" s="103">
        <f>E15+E16</f>
        <v>500</v>
      </c>
      <c r="F14" s="103">
        <f>F15+F16</f>
        <v>500</v>
      </c>
    </row>
    <row r="15" spans="1:9" s="44" customFormat="1" ht="33" customHeight="1" x14ac:dyDescent="0.25">
      <c r="A15" s="327" t="s">
        <v>621</v>
      </c>
      <c r="B15" s="21" t="s">
        <v>225</v>
      </c>
      <c r="C15" s="3" t="s">
        <v>37</v>
      </c>
      <c r="D15" s="15">
        <f>200+60+17.394+105+116.6+178.1+190+110+20+600+18</f>
        <v>1615.0940000000001</v>
      </c>
      <c r="E15" s="17">
        <v>500</v>
      </c>
      <c r="F15" s="17">
        <v>500</v>
      </c>
      <c r="G15" s="48"/>
      <c r="H15" s="48"/>
      <c r="I15" s="48"/>
    </row>
    <row r="16" spans="1:9" s="44" customFormat="1" ht="34.15" hidden="1" customHeight="1" x14ac:dyDescent="0.25">
      <c r="A16" s="327" t="s">
        <v>622</v>
      </c>
      <c r="B16" s="21" t="s">
        <v>225</v>
      </c>
      <c r="C16" s="3" t="s">
        <v>37</v>
      </c>
      <c r="D16" s="15"/>
      <c r="E16" s="15">
        <v>0</v>
      </c>
      <c r="F16" s="15">
        <v>0</v>
      </c>
      <c r="G16" s="48"/>
      <c r="H16" s="48"/>
      <c r="I16" s="48"/>
    </row>
    <row r="17" spans="1:8" s="44" customFormat="1" ht="40.9" hidden="1" customHeight="1" x14ac:dyDescent="0.25">
      <c r="A17" s="349" t="s">
        <v>321</v>
      </c>
      <c r="B17" s="46" t="s">
        <v>225</v>
      </c>
      <c r="C17" s="100" t="s">
        <v>322</v>
      </c>
      <c r="D17" s="99">
        <f>D18+D19</f>
        <v>0</v>
      </c>
      <c r="E17" s="99"/>
      <c r="F17" s="99"/>
    </row>
    <row r="18" spans="1:8" s="44" customFormat="1" ht="62.25" hidden="1" customHeight="1" x14ac:dyDescent="0.25">
      <c r="A18" s="327" t="s">
        <v>339</v>
      </c>
      <c r="B18" s="21" t="s">
        <v>225</v>
      </c>
      <c r="C18" s="3" t="s">
        <v>323</v>
      </c>
      <c r="D18" s="15"/>
      <c r="E18" s="15"/>
      <c r="F18" s="15"/>
    </row>
    <row r="19" spans="1:8" s="44" customFormat="1" ht="41.45" hidden="1" customHeight="1" x14ac:dyDescent="0.25">
      <c r="A19" s="327" t="s">
        <v>384</v>
      </c>
      <c r="B19" s="21" t="s">
        <v>225</v>
      </c>
      <c r="C19" s="3" t="s">
        <v>378</v>
      </c>
      <c r="D19" s="15"/>
      <c r="E19" s="15"/>
      <c r="F19" s="15"/>
    </row>
    <row r="20" spans="1:8" s="44" customFormat="1" ht="32.25" customHeight="1" x14ac:dyDescent="0.25">
      <c r="A20" s="326" t="s">
        <v>591</v>
      </c>
      <c r="B20" s="3" t="s">
        <v>225</v>
      </c>
      <c r="C20" s="3" t="s">
        <v>437</v>
      </c>
      <c r="D20" s="15">
        <v>935</v>
      </c>
      <c r="E20" s="15">
        <v>0</v>
      </c>
      <c r="F20" s="15">
        <v>0</v>
      </c>
    </row>
    <row r="21" spans="1:8" s="44" customFormat="1" ht="43.5" hidden="1" customHeight="1" x14ac:dyDescent="0.25">
      <c r="A21" s="421" t="s">
        <v>366</v>
      </c>
      <c r="B21" s="21"/>
      <c r="C21" s="90"/>
      <c r="D21" s="16">
        <f>D22+D23</f>
        <v>0</v>
      </c>
      <c r="E21" s="16">
        <f>E22+E23</f>
        <v>0</v>
      </c>
      <c r="F21" s="16">
        <f>F22+F23</f>
        <v>0</v>
      </c>
      <c r="G21" s="48"/>
      <c r="H21" s="48"/>
    </row>
    <row r="22" spans="1:8" s="44" customFormat="1" ht="46.9" hidden="1" customHeight="1" x14ac:dyDescent="0.25">
      <c r="A22" s="327" t="s">
        <v>367</v>
      </c>
      <c r="B22" s="21" t="s">
        <v>461</v>
      </c>
      <c r="C22" s="3" t="s">
        <v>377</v>
      </c>
      <c r="D22" s="15"/>
      <c r="E22" s="15"/>
      <c r="F22" s="15"/>
    </row>
    <row r="23" spans="1:8" s="44" customFormat="1" ht="55.9" hidden="1" customHeight="1" x14ac:dyDescent="0.25">
      <c r="A23" s="326" t="s">
        <v>368</v>
      </c>
      <c r="B23" s="3" t="s">
        <v>117</v>
      </c>
      <c r="C23" s="3" t="s">
        <v>579</v>
      </c>
      <c r="D23" s="15"/>
      <c r="E23" s="15">
        <v>0</v>
      </c>
      <c r="F23" s="15">
        <v>0</v>
      </c>
      <c r="G23" s="48"/>
    </row>
    <row r="24" spans="1:8" s="5" customFormat="1" ht="71.25" hidden="1" customHeight="1" x14ac:dyDescent="0.25">
      <c r="A24" s="326" t="s">
        <v>368</v>
      </c>
      <c r="B24" s="3" t="s">
        <v>117</v>
      </c>
      <c r="C24" s="3" t="s">
        <v>378</v>
      </c>
      <c r="D24" s="15"/>
      <c r="E24" s="15"/>
      <c r="F24" s="15"/>
    </row>
    <row r="25" spans="1:8" s="44" customFormat="1" ht="33" customHeight="1" x14ac:dyDescent="0.25">
      <c r="A25" s="421" t="s">
        <v>487</v>
      </c>
      <c r="B25" s="45" t="s">
        <v>225</v>
      </c>
      <c r="C25" s="90"/>
      <c r="D25" s="16">
        <f>D26+D27</f>
        <v>8.9059999999999953</v>
      </c>
      <c r="E25" s="16">
        <f>E26+E27</f>
        <v>0</v>
      </c>
      <c r="F25" s="16">
        <f>F26+F27</f>
        <v>0</v>
      </c>
      <c r="G25" s="48"/>
    </row>
    <row r="26" spans="1:8" s="44" customFormat="1" ht="30" hidden="1" customHeight="1" x14ac:dyDescent="0.25">
      <c r="A26" s="327" t="s">
        <v>479</v>
      </c>
      <c r="B26" s="21" t="s">
        <v>225</v>
      </c>
      <c r="C26" s="3" t="s">
        <v>480</v>
      </c>
      <c r="D26" s="15"/>
      <c r="E26" s="15"/>
      <c r="F26" s="15"/>
    </row>
    <row r="27" spans="1:8" s="44" customFormat="1" ht="45.75" customHeight="1" x14ac:dyDescent="0.25">
      <c r="A27" s="326" t="s">
        <v>423</v>
      </c>
      <c r="B27" s="3" t="s">
        <v>225</v>
      </c>
      <c r="C27" s="3" t="s">
        <v>580</v>
      </c>
      <c r="D27" s="15">
        <f>100-17.394-60-13.7</f>
        <v>8.9059999999999953</v>
      </c>
      <c r="E27" s="15">
        <v>0</v>
      </c>
      <c r="F27" s="15">
        <v>0</v>
      </c>
      <c r="G27" s="48"/>
      <c r="H27" s="48"/>
    </row>
    <row r="28" spans="1:8" s="44" customFormat="1" ht="32.450000000000003" customHeight="1" x14ac:dyDescent="0.25">
      <c r="A28" s="333" t="s">
        <v>534</v>
      </c>
      <c r="B28" s="90" t="s">
        <v>225</v>
      </c>
      <c r="C28" s="90"/>
      <c r="D28" s="16">
        <f>D29+D31+D34</f>
        <v>5221.6299999999992</v>
      </c>
      <c r="E28" s="16">
        <f>E29+E30</f>
        <v>0</v>
      </c>
      <c r="F28" s="16">
        <f>F29+F30</f>
        <v>0</v>
      </c>
      <c r="G28" s="48"/>
      <c r="H28" s="48"/>
    </row>
    <row r="29" spans="1:8" s="44" customFormat="1" ht="45.6" hidden="1" customHeight="1" x14ac:dyDescent="0.25">
      <c r="A29" s="326" t="s">
        <v>535</v>
      </c>
      <c r="B29" s="3" t="s">
        <v>225</v>
      </c>
      <c r="C29" s="3" t="s">
        <v>595</v>
      </c>
      <c r="D29" s="15">
        <f>5940-5940</f>
        <v>0</v>
      </c>
      <c r="E29" s="15">
        <v>0</v>
      </c>
      <c r="F29" s="15">
        <v>0</v>
      </c>
      <c r="G29" s="48"/>
      <c r="H29" s="48"/>
    </row>
    <row r="30" spans="1:8" s="44" customFormat="1" ht="45.6" hidden="1" customHeight="1" x14ac:dyDescent="0.25">
      <c r="A30" s="326" t="s">
        <v>537</v>
      </c>
      <c r="B30" s="3" t="s">
        <v>225</v>
      </c>
      <c r="C30" s="3" t="s">
        <v>596</v>
      </c>
      <c r="D30" s="15">
        <f>60-60</f>
        <v>0</v>
      </c>
      <c r="E30" s="15">
        <v>0</v>
      </c>
      <c r="F30" s="15">
        <v>0</v>
      </c>
      <c r="G30" s="48"/>
      <c r="H30" s="48"/>
    </row>
    <row r="31" spans="1:8" s="58" customFormat="1" ht="45.75" customHeight="1" x14ac:dyDescent="0.2">
      <c r="A31" s="413" t="s">
        <v>1073</v>
      </c>
      <c r="B31" s="94" t="s">
        <v>225</v>
      </c>
      <c r="C31" s="94"/>
      <c r="D31" s="103">
        <f>D32+D33</f>
        <v>2602</v>
      </c>
      <c r="E31" s="103">
        <f t="shared" ref="E31:F31" si="2">E32+E33</f>
        <v>0</v>
      </c>
      <c r="F31" s="103">
        <f t="shared" si="2"/>
        <v>0</v>
      </c>
      <c r="G31" s="57"/>
      <c r="H31" s="57"/>
    </row>
    <row r="32" spans="1:8" s="44" customFormat="1" ht="48.75" customHeight="1" x14ac:dyDescent="0.25">
      <c r="A32" s="326" t="s">
        <v>1070</v>
      </c>
      <c r="B32" s="3" t="s">
        <v>225</v>
      </c>
      <c r="C32" s="3" t="s">
        <v>1071</v>
      </c>
      <c r="D32" s="15">
        <f>2970-394.07</f>
        <v>2575.9299999999998</v>
      </c>
      <c r="E32" s="15">
        <v>0</v>
      </c>
      <c r="F32" s="15">
        <v>0</v>
      </c>
      <c r="G32" s="48"/>
      <c r="H32" s="48"/>
    </row>
    <row r="33" spans="1:8" s="44" customFormat="1" ht="47.25" customHeight="1" x14ac:dyDescent="0.25">
      <c r="A33" s="326" t="s">
        <v>1072</v>
      </c>
      <c r="B33" s="3" t="s">
        <v>225</v>
      </c>
      <c r="C33" s="3" t="s">
        <v>1071</v>
      </c>
      <c r="D33" s="15">
        <f>30-3.93</f>
        <v>26.07</v>
      </c>
      <c r="E33" s="15">
        <v>0</v>
      </c>
      <c r="F33" s="15">
        <v>0</v>
      </c>
      <c r="G33" s="48"/>
      <c r="H33" s="48"/>
    </row>
    <row r="34" spans="1:8" s="58" customFormat="1" ht="38.25" customHeight="1" x14ac:dyDescent="0.2">
      <c r="A34" s="413" t="s">
        <v>1074</v>
      </c>
      <c r="B34" s="94"/>
      <c r="C34" s="229"/>
      <c r="D34" s="103">
        <f>D35+D36</f>
        <v>2619.6299999999997</v>
      </c>
      <c r="E34" s="103">
        <f t="shared" ref="E34:F34" si="3">E35+E36</f>
        <v>0</v>
      </c>
      <c r="F34" s="103">
        <f t="shared" si="3"/>
        <v>0</v>
      </c>
      <c r="G34" s="57"/>
      <c r="H34" s="57"/>
    </row>
    <row r="35" spans="1:8" s="44" customFormat="1" ht="47.25" customHeight="1" x14ac:dyDescent="0.25">
      <c r="A35" s="326" t="s">
        <v>1126</v>
      </c>
      <c r="B35" s="3" t="s">
        <v>225</v>
      </c>
      <c r="C35" s="3" t="s">
        <v>1075</v>
      </c>
      <c r="D35" s="15">
        <f>2970-394.07</f>
        <v>2575.9299999999998</v>
      </c>
      <c r="E35" s="15">
        <v>0</v>
      </c>
      <c r="F35" s="15">
        <v>0</v>
      </c>
      <c r="G35" s="48"/>
      <c r="H35" s="48"/>
    </row>
    <row r="36" spans="1:8" s="44" customFormat="1" ht="47.25" customHeight="1" x14ac:dyDescent="0.25">
      <c r="A36" s="326" t="s">
        <v>1125</v>
      </c>
      <c r="B36" s="3" t="s">
        <v>225</v>
      </c>
      <c r="C36" s="3" t="s">
        <v>1075</v>
      </c>
      <c r="D36" s="15">
        <f>30+13.7</f>
        <v>43.7</v>
      </c>
      <c r="E36" s="15">
        <v>0</v>
      </c>
      <c r="F36" s="15">
        <v>0</v>
      </c>
      <c r="G36" s="48"/>
      <c r="H36" s="48"/>
    </row>
    <row r="37" spans="1:8" s="44" customFormat="1" ht="30.75" customHeight="1" x14ac:dyDescent="0.25">
      <c r="A37" s="333" t="s">
        <v>1061</v>
      </c>
      <c r="B37" s="90" t="s">
        <v>225</v>
      </c>
      <c r="C37" s="90"/>
      <c r="D37" s="16">
        <f>D38+D39+D40+D43</f>
        <v>3030.3030399999998</v>
      </c>
      <c r="E37" s="16">
        <f t="shared" ref="E37:F37" si="4">E38+E39</f>
        <v>0</v>
      </c>
      <c r="F37" s="16">
        <f t="shared" si="4"/>
        <v>0</v>
      </c>
      <c r="G37" s="48"/>
      <c r="H37" s="48"/>
    </row>
    <row r="38" spans="1:8" s="44" customFormat="1" ht="45.6" hidden="1" customHeight="1" x14ac:dyDescent="0.25">
      <c r="A38" s="414" t="s">
        <v>1063</v>
      </c>
      <c r="B38" s="3" t="s">
        <v>225</v>
      </c>
      <c r="C38" s="3" t="s">
        <v>1065</v>
      </c>
      <c r="D38" s="241">
        <f>3000-3000</f>
        <v>0</v>
      </c>
      <c r="E38" s="15">
        <v>0</v>
      </c>
      <c r="F38" s="15">
        <v>0</v>
      </c>
      <c r="G38" s="48"/>
      <c r="H38" s="48"/>
    </row>
    <row r="39" spans="1:8" s="44" customFormat="1" ht="45.6" hidden="1" customHeight="1" x14ac:dyDescent="0.25">
      <c r="A39" s="326" t="s">
        <v>1064</v>
      </c>
      <c r="B39" s="3" t="s">
        <v>225</v>
      </c>
      <c r="C39" s="102" t="s">
        <v>1062</v>
      </c>
      <c r="D39" s="241">
        <f>15.15152*2-30.30304</f>
        <v>0</v>
      </c>
      <c r="E39" s="15">
        <v>0</v>
      </c>
      <c r="F39" s="15">
        <v>0</v>
      </c>
      <c r="G39" s="48"/>
      <c r="H39" s="48"/>
    </row>
    <row r="40" spans="1:8" s="58" customFormat="1" ht="51" customHeight="1" x14ac:dyDescent="0.2">
      <c r="A40" s="413" t="s">
        <v>1148</v>
      </c>
      <c r="B40" s="3" t="s">
        <v>225</v>
      </c>
      <c r="C40" s="233"/>
      <c r="D40" s="231">
        <f>D41+D42</f>
        <v>1515.1515199999999</v>
      </c>
      <c r="E40" s="231">
        <f t="shared" ref="E40:F40" si="5">E41+E42</f>
        <v>0</v>
      </c>
      <c r="F40" s="231">
        <f t="shared" si="5"/>
        <v>0</v>
      </c>
      <c r="G40" s="57"/>
      <c r="H40" s="57"/>
    </row>
    <row r="41" spans="1:8" s="44" customFormat="1" ht="47.25" customHeight="1" x14ac:dyDescent="0.25">
      <c r="A41" s="326" t="s">
        <v>1127</v>
      </c>
      <c r="B41" s="3" t="s">
        <v>225</v>
      </c>
      <c r="C41" s="102" t="s">
        <v>1076</v>
      </c>
      <c r="D41" s="241">
        <f>1500</f>
        <v>1500</v>
      </c>
      <c r="E41" s="15">
        <v>0</v>
      </c>
      <c r="F41" s="15">
        <v>0</v>
      </c>
      <c r="G41" s="48"/>
      <c r="H41" s="48"/>
    </row>
    <row r="42" spans="1:8" s="44" customFormat="1" ht="53.45" customHeight="1" x14ac:dyDescent="0.25">
      <c r="A42" s="326" t="s">
        <v>1149</v>
      </c>
      <c r="B42" s="3" t="s">
        <v>225</v>
      </c>
      <c r="C42" s="102" t="s">
        <v>1076</v>
      </c>
      <c r="D42" s="241">
        <v>15.15152</v>
      </c>
      <c r="E42" s="15">
        <v>0</v>
      </c>
      <c r="F42" s="15">
        <v>0</v>
      </c>
      <c r="G42" s="48"/>
      <c r="H42" s="48"/>
    </row>
    <row r="43" spans="1:8" s="58" customFormat="1" ht="51.6" customHeight="1" x14ac:dyDescent="0.2">
      <c r="A43" s="413" t="s">
        <v>1150</v>
      </c>
      <c r="B43" s="94"/>
      <c r="C43" s="230"/>
      <c r="D43" s="231">
        <f>D44+D45</f>
        <v>1515.1515199999999</v>
      </c>
      <c r="E43" s="231">
        <f t="shared" ref="E43:F43" si="6">E44+E45</f>
        <v>0</v>
      </c>
      <c r="F43" s="231">
        <f t="shared" si="6"/>
        <v>0</v>
      </c>
      <c r="G43" s="57"/>
      <c r="H43" s="57"/>
    </row>
    <row r="44" spans="1:8" s="44" customFormat="1" ht="48" customHeight="1" x14ac:dyDescent="0.25">
      <c r="A44" s="326" t="s">
        <v>1151</v>
      </c>
      <c r="B44" s="3" t="s">
        <v>225</v>
      </c>
      <c r="C44" s="102" t="s">
        <v>1077</v>
      </c>
      <c r="D44" s="241">
        <f>1500</f>
        <v>1500</v>
      </c>
      <c r="E44" s="15">
        <v>0</v>
      </c>
      <c r="F44" s="15">
        <v>0</v>
      </c>
      <c r="G44" s="48"/>
      <c r="H44" s="48"/>
    </row>
    <row r="45" spans="1:8" s="44" customFormat="1" ht="51.75" customHeight="1" x14ac:dyDescent="0.25">
      <c r="A45" s="326" t="s">
        <v>1152</v>
      </c>
      <c r="B45" s="3" t="s">
        <v>225</v>
      </c>
      <c r="C45" s="102" t="s">
        <v>1077</v>
      </c>
      <c r="D45" s="241">
        <v>15.15152</v>
      </c>
      <c r="E45" s="15">
        <v>0</v>
      </c>
      <c r="F45" s="15">
        <v>0</v>
      </c>
      <c r="G45" s="48"/>
      <c r="H45" s="48"/>
    </row>
    <row r="46" spans="1:8" ht="48" customHeight="1" x14ac:dyDescent="0.2">
      <c r="A46" s="421" t="s">
        <v>543</v>
      </c>
      <c r="B46" s="45" t="s">
        <v>225</v>
      </c>
      <c r="C46" s="242" t="s">
        <v>38</v>
      </c>
      <c r="D46" s="16">
        <f>D47+D48</f>
        <v>125210.14708000001</v>
      </c>
      <c r="E46" s="16">
        <f>E47+E48</f>
        <v>36003.372820000004</v>
      </c>
      <c r="F46" s="16">
        <f>F47+F48</f>
        <v>24347.117010000009</v>
      </c>
      <c r="G46" s="40"/>
    </row>
    <row r="47" spans="1:8" ht="58.5" customHeight="1" x14ac:dyDescent="0.2">
      <c r="A47" s="327" t="s">
        <v>544</v>
      </c>
      <c r="B47" s="21" t="s">
        <v>225</v>
      </c>
      <c r="C47" s="3" t="s">
        <v>38</v>
      </c>
      <c r="D47" s="15">
        <f>101066.251+0.0769+10000+655.66285+187.6+5000+450.66</f>
        <v>117360.25075000001</v>
      </c>
      <c r="E47" s="15">
        <f>100989.951-64695.77012-38-60.60606-192.202</f>
        <v>36003.372820000004</v>
      </c>
      <c r="F47" s="15">
        <f>100989.951-76544.22793-38-60.60606</f>
        <v>24347.117010000009</v>
      </c>
      <c r="G47" s="40"/>
    </row>
    <row r="48" spans="1:8" ht="66" customHeight="1" x14ac:dyDescent="0.2">
      <c r="A48" s="327" t="s">
        <v>545</v>
      </c>
      <c r="B48" s="21" t="s">
        <v>225</v>
      </c>
      <c r="C48" s="3" t="s">
        <v>38</v>
      </c>
      <c r="D48" s="15">
        <f>2500+272.8+5077.09633</f>
        <v>7849.8963300000005</v>
      </c>
      <c r="E48" s="15">
        <v>0</v>
      </c>
      <c r="F48" s="15">
        <v>0</v>
      </c>
    </row>
    <row r="49" spans="1:9" ht="54.75" customHeight="1" x14ac:dyDescent="0.2">
      <c r="A49" s="327" t="s">
        <v>87</v>
      </c>
      <c r="B49" s="21" t="s">
        <v>225</v>
      </c>
      <c r="C49" s="3" t="s">
        <v>47</v>
      </c>
      <c r="D49" s="15">
        <f>'2  '!D75</f>
        <v>251389.158</v>
      </c>
      <c r="E49" s="15">
        <f>'2  '!E75</f>
        <v>267175.44</v>
      </c>
      <c r="F49" s="15">
        <f>'2  '!F75</f>
        <v>283183.27899999998</v>
      </c>
    </row>
    <row r="50" spans="1:9" ht="35.25" customHeight="1" x14ac:dyDescent="0.2">
      <c r="A50" s="327" t="s">
        <v>340</v>
      </c>
      <c r="B50" s="21" t="s">
        <v>225</v>
      </c>
      <c r="C50" s="3" t="s">
        <v>324</v>
      </c>
      <c r="D50" s="15">
        <f>'2  '!D79-7534.25-662.5633</f>
        <v>3537.4367000000002</v>
      </c>
      <c r="E50" s="15">
        <f>'2  '!E79-11734.25</f>
        <v>0</v>
      </c>
      <c r="F50" s="15">
        <f>'2  '!F79-11734.25</f>
        <v>0</v>
      </c>
    </row>
    <row r="51" spans="1:9" ht="48" customHeight="1" x14ac:dyDescent="0.2">
      <c r="A51" s="327" t="s">
        <v>333</v>
      </c>
      <c r="B51" s="21" t="s">
        <v>225</v>
      </c>
      <c r="C51" s="3" t="s">
        <v>1037</v>
      </c>
      <c r="D51" s="15">
        <f>'2  '!D73</f>
        <v>1470</v>
      </c>
      <c r="E51" s="17">
        <f>'2  '!E73</f>
        <v>1130</v>
      </c>
      <c r="F51" s="17">
        <f>'2  '!F73</f>
        <v>0</v>
      </c>
    </row>
    <row r="52" spans="1:9" ht="49.5" customHeight="1" x14ac:dyDescent="0.2">
      <c r="A52" s="327" t="s">
        <v>414</v>
      </c>
      <c r="B52" s="21" t="s">
        <v>225</v>
      </c>
      <c r="C52" s="3" t="s">
        <v>532</v>
      </c>
      <c r="D52" s="15">
        <f>'2  '!D89-11380.55-386.5208</f>
        <v>4113.4791999999998</v>
      </c>
      <c r="E52" s="15">
        <f>'2  '!E89-15880.55</f>
        <v>0</v>
      </c>
      <c r="F52" s="15">
        <f>'2  '!F89-15533.75</f>
        <v>0</v>
      </c>
    </row>
    <row r="53" spans="1:9" ht="64.5" customHeight="1" x14ac:dyDescent="0.2">
      <c r="A53" s="327" t="s">
        <v>411</v>
      </c>
      <c r="B53" s="21" t="s">
        <v>225</v>
      </c>
      <c r="C53" s="3" t="s">
        <v>415</v>
      </c>
      <c r="D53" s="15">
        <f>'2  '!D99</f>
        <v>24804</v>
      </c>
      <c r="E53" s="15">
        <f>'2  '!E99</f>
        <v>21411</v>
      </c>
      <c r="F53" s="15">
        <f>'2  '!F99</f>
        <v>21411</v>
      </c>
    </row>
    <row r="54" spans="1:9" ht="63.75" customHeight="1" x14ac:dyDescent="0.2">
      <c r="A54" s="326" t="s">
        <v>599</v>
      </c>
      <c r="B54" s="3" t="s">
        <v>225</v>
      </c>
      <c r="C54" s="3" t="s">
        <v>1029</v>
      </c>
      <c r="D54" s="61">
        <f>'2  '!D98</f>
        <v>1249.4748</v>
      </c>
      <c r="E54" s="61">
        <f>'2  '!E98</f>
        <v>3382.85664</v>
      </c>
      <c r="F54" s="61">
        <f>'2  '!F98</f>
        <v>4228.5708000000004</v>
      </c>
    </row>
    <row r="55" spans="1:9" s="47" customFormat="1" ht="33" customHeight="1" x14ac:dyDescent="0.2">
      <c r="A55" s="412" t="s">
        <v>169</v>
      </c>
      <c r="B55" s="92" t="s">
        <v>225</v>
      </c>
      <c r="C55" s="92" t="s">
        <v>31</v>
      </c>
      <c r="D55" s="93">
        <f>D56+D59+D60+D63+D64</f>
        <v>105851.103</v>
      </c>
      <c r="E55" s="93">
        <f>E56+E59+E60+E63+E64</f>
        <v>96583.62999999999</v>
      </c>
      <c r="F55" s="93">
        <f>F56+F59+F60+F63+F64</f>
        <v>100032.16900000001</v>
      </c>
    </row>
    <row r="56" spans="1:9" s="47" customFormat="1" ht="33" customHeight="1" x14ac:dyDescent="0.2">
      <c r="A56" s="421" t="s">
        <v>170</v>
      </c>
      <c r="B56" s="94" t="s">
        <v>225</v>
      </c>
      <c r="C56" s="3" t="s">
        <v>32</v>
      </c>
      <c r="D56" s="103">
        <f>D57+D58</f>
        <v>150</v>
      </c>
      <c r="E56" s="103">
        <f>E57+E58</f>
        <v>200</v>
      </c>
      <c r="F56" s="103">
        <f>F57+F58</f>
        <v>200</v>
      </c>
    </row>
    <row r="57" spans="1:9" s="47" customFormat="1" ht="33" customHeight="1" x14ac:dyDescent="0.2">
      <c r="A57" s="326" t="s">
        <v>623</v>
      </c>
      <c r="B57" s="100" t="s">
        <v>225</v>
      </c>
      <c r="C57" s="3" t="s">
        <v>32</v>
      </c>
      <c r="D57" s="15">
        <v>150</v>
      </c>
      <c r="E57" s="15">
        <v>200</v>
      </c>
      <c r="F57" s="15">
        <v>200</v>
      </c>
    </row>
    <row r="58" spans="1:9" ht="30.6" hidden="1" customHeight="1" x14ac:dyDescent="0.2">
      <c r="A58" s="326" t="s">
        <v>624</v>
      </c>
      <c r="B58" s="21" t="s">
        <v>225</v>
      </c>
      <c r="C58" s="3" t="s">
        <v>32</v>
      </c>
      <c r="D58" s="15"/>
      <c r="E58" s="15"/>
      <c r="F58" s="15"/>
    </row>
    <row r="59" spans="1:9" ht="33.6" customHeight="1" x14ac:dyDescent="0.2">
      <c r="A59" s="326" t="s">
        <v>590</v>
      </c>
      <c r="B59" s="3" t="s">
        <v>225</v>
      </c>
      <c r="C59" s="3" t="s">
        <v>438</v>
      </c>
      <c r="D59" s="15">
        <v>305</v>
      </c>
      <c r="E59" s="15">
        <v>0</v>
      </c>
      <c r="F59" s="15">
        <v>0</v>
      </c>
    </row>
    <row r="60" spans="1:9" ht="59.45" customHeight="1" x14ac:dyDescent="0.2">
      <c r="A60" s="421" t="s">
        <v>546</v>
      </c>
      <c r="B60" s="45" t="s">
        <v>225</v>
      </c>
      <c r="C60" s="90" t="s">
        <v>33</v>
      </c>
      <c r="D60" s="16">
        <f>D61+D62</f>
        <v>47688.356</v>
      </c>
      <c r="E60" s="26">
        <f>E61+E62</f>
        <v>35288.356</v>
      </c>
      <c r="F60" s="26">
        <f>F61+F62</f>
        <v>35288.356</v>
      </c>
      <c r="G60" s="40"/>
      <c r="H60" s="40"/>
      <c r="I60" s="40"/>
    </row>
    <row r="61" spans="1:9" ht="68.25" customHeight="1" x14ac:dyDescent="0.2">
      <c r="A61" s="327" t="s">
        <v>547</v>
      </c>
      <c r="B61" s="21" t="s">
        <v>225</v>
      </c>
      <c r="C61" s="3" t="s">
        <v>33</v>
      </c>
      <c r="D61" s="15">
        <f>35288.356+5000+300+3100</f>
        <v>43688.356</v>
      </c>
      <c r="E61" s="15">
        <v>35288.356</v>
      </c>
      <c r="F61" s="15">
        <v>35288.356</v>
      </c>
    </row>
    <row r="62" spans="1:9" ht="68.25" customHeight="1" x14ac:dyDescent="0.2">
      <c r="A62" s="327" t="s">
        <v>548</v>
      </c>
      <c r="B62" s="21" t="s">
        <v>225</v>
      </c>
      <c r="C62" s="3" t="s">
        <v>33</v>
      </c>
      <c r="D62" s="15">
        <f>1000+3000</f>
        <v>4000</v>
      </c>
      <c r="E62" s="17">
        <v>0</v>
      </c>
      <c r="F62" s="17">
        <v>0</v>
      </c>
    </row>
    <row r="63" spans="1:9" ht="45.6" customHeight="1" x14ac:dyDescent="0.2">
      <c r="A63" s="327" t="s">
        <v>88</v>
      </c>
      <c r="B63" s="21" t="s">
        <v>225</v>
      </c>
      <c r="C63" s="3" t="s">
        <v>34</v>
      </c>
      <c r="D63" s="15">
        <f>'2  '!D74</f>
        <v>51964.42</v>
      </c>
      <c r="E63" s="15">
        <f>'2  '!E74</f>
        <v>55123.663999999997</v>
      </c>
      <c r="F63" s="15">
        <f>'2  '!F74</f>
        <v>58333.048000000003</v>
      </c>
    </row>
    <row r="64" spans="1:9" ht="58.5" customHeight="1" x14ac:dyDescent="0.2">
      <c r="A64" s="327" t="s">
        <v>89</v>
      </c>
      <c r="B64" s="21" t="s">
        <v>225</v>
      </c>
      <c r="C64" s="3" t="s">
        <v>70</v>
      </c>
      <c r="D64" s="15">
        <f>'2  '!D86</f>
        <v>5743.3270000000002</v>
      </c>
      <c r="E64" s="17">
        <f>'2  '!E86</f>
        <v>5971.61</v>
      </c>
      <c r="F64" s="17">
        <f>'2  '!F86</f>
        <v>6210.7650000000003</v>
      </c>
    </row>
    <row r="65" spans="1:6" s="47" customFormat="1" ht="16.5" customHeight="1" x14ac:dyDescent="0.2">
      <c r="A65" s="412" t="s">
        <v>171</v>
      </c>
      <c r="B65" s="92" t="s">
        <v>225</v>
      </c>
      <c r="C65" s="92" t="s">
        <v>39</v>
      </c>
      <c r="D65" s="93">
        <f>D66+D67</f>
        <v>1440.96</v>
      </c>
      <c r="E65" s="93">
        <f>E66+E67</f>
        <v>1800</v>
      </c>
      <c r="F65" s="93">
        <f>F66+F67</f>
        <v>1800</v>
      </c>
    </row>
    <row r="66" spans="1:6" ht="17.100000000000001" customHeight="1" x14ac:dyDescent="0.2">
      <c r="A66" s="327" t="s">
        <v>143</v>
      </c>
      <c r="B66" s="21" t="s">
        <v>225</v>
      </c>
      <c r="C66" s="3" t="s">
        <v>40</v>
      </c>
      <c r="D66" s="15">
        <v>250</v>
      </c>
      <c r="E66" s="15">
        <v>300</v>
      </c>
      <c r="F66" s="15">
        <v>300</v>
      </c>
    </row>
    <row r="67" spans="1:6" ht="19.149999999999999" customHeight="1" x14ac:dyDescent="0.2">
      <c r="A67" s="327" t="s">
        <v>142</v>
      </c>
      <c r="B67" s="21" t="s">
        <v>225</v>
      </c>
      <c r="C67" s="3" t="s">
        <v>41</v>
      </c>
      <c r="D67" s="15">
        <f>1000+190.96</f>
        <v>1190.96</v>
      </c>
      <c r="E67" s="15">
        <v>1500</v>
      </c>
      <c r="F67" s="15">
        <v>1500</v>
      </c>
    </row>
    <row r="68" spans="1:6" s="47" customFormat="1" ht="17.25" customHeight="1" x14ac:dyDescent="0.2">
      <c r="A68" s="412" t="s">
        <v>172</v>
      </c>
      <c r="B68" s="92" t="s">
        <v>225</v>
      </c>
      <c r="C68" s="92" t="s">
        <v>42</v>
      </c>
      <c r="D68" s="93">
        <f>D69+D73+D74+D75+D81+D83+D82+D78+D84</f>
        <v>36080.5</v>
      </c>
      <c r="E68" s="93">
        <f>E69+E73+E74+E75+E81+E83+E82+E78+E84</f>
        <v>29769.766180000002</v>
      </c>
      <c r="F68" s="93">
        <f>F69+F73+F74+F75+F81+F83+F82+F78+F84</f>
        <v>25387</v>
      </c>
    </row>
    <row r="69" spans="1:6" s="47" customFormat="1" ht="33" customHeight="1" x14ac:dyDescent="0.2">
      <c r="A69" s="338" t="s">
        <v>627</v>
      </c>
      <c r="B69" s="94"/>
      <c r="C69" s="94" t="s">
        <v>451</v>
      </c>
      <c r="D69" s="99">
        <f>D70+D71+D72</f>
        <v>50</v>
      </c>
      <c r="E69" s="99">
        <f>E70+E71+E72</f>
        <v>0</v>
      </c>
      <c r="F69" s="99">
        <f>F70+F71+F72</f>
        <v>0</v>
      </c>
    </row>
    <row r="70" spans="1:6" ht="43.9" hidden="1" customHeight="1" x14ac:dyDescent="0.2">
      <c r="A70" s="327" t="s">
        <v>626</v>
      </c>
      <c r="B70" s="21" t="s">
        <v>117</v>
      </c>
      <c r="C70" s="3" t="s">
        <v>451</v>
      </c>
      <c r="D70" s="15"/>
      <c r="E70" s="17">
        <v>0</v>
      </c>
      <c r="F70" s="17">
        <v>0</v>
      </c>
    </row>
    <row r="71" spans="1:6" ht="37.15" customHeight="1" x14ac:dyDescent="0.2">
      <c r="A71" s="327" t="s">
        <v>625</v>
      </c>
      <c r="B71" s="21" t="s">
        <v>225</v>
      </c>
      <c r="C71" s="3" t="s">
        <v>451</v>
      </c>
      <c r="D71" s="15">
        <f>25+25</f>
        <v>50</v>
      </c>
      <c r="E71" s="17">
        <v>0</v>
      </c>
      <c r="F71" s="17">
        <v>0</v>
      </c>
    </row>
    <row r="72" spans="1:6" ht="37.15" hidden="1" customHeight="1" x14ac:dyDescent="0.2">
      <c r="A72" s="327" t="s">
        <v>626</v>
      </c>
      <c r="B72" s="21" t="s">
        <v>225</v>
      </c>
      <c r="C72" s="3" t="s">
        <v>451</v>
      </c>
      <c r="D72" s="15"/>
      <c r="E72" s="17">
        <v>0</v>
      </c>
      <c r="F72" s="17">
        <v>0</v>
      </c>
    </row>
    <row r="73" spans="1:6" s="58" customFormat="1" ht="28.5" customHeight="1" x14ac:dyDescent="0.2">
      <c r="A73" s="413" t="s">
        <v>514</v>
      </c>
      <c r="B73" s="94" t="s">
        <v>225</v>
      </c>
      <c r="C73" s="82" t="s">
        <v>439</v>
      </c>
      <c r="D73" s="103">
        <f>70+65</f>
        <v>135</v>
      </c>
      <c r="E73" s="103">
        <v>0</v>
      </c>
      <c r="F73" s="103">
        <v>0</v>
      </c>
    </row>
    <row r="74" spans="1:6" ht="18" customHeight="1" x14ac:dyDescent="0.2">
      <c r="A74" s="327" t="s">
        <v>522</v>
      </c>
      <c r="B74" s="21" t="s">
        <v>225</v>
      </c>
      <c r="C74" s="4" t="s">
        <v>43</v>
      </c>
      <c r="D74" s="15">
        <f>8835.1-860.767+900+500+135.16218+1658.8+923.8</f>
        <v>12092.095179999998</v>
      </c>
      <c r="E74" s="15">
        <f t="shared" ref="E74:F74" si="7">8835.1-860.767</f>
        <v>7974.3330000000005</v>
      </c>
      <c r="F74" s="15">
        <f t="shared" si="7"/>
        <v>7974.3330000000005</v>
      </c>
    </row>
    <row r="75" spans="1:6" ht="27" customHeight="1" x14ac:dyDescent="0.2">
      <c r="A75" s="327" t="s">
        <v>459</v>
      </c>
      <c r="B75" s="21" t="s">
        <v>225</v>
      </c>
      <c r="C75" s="4" t="s">
        <v>44</v>
      </c>
      <c r="D75" s="15">
        <f>15758.1-1177.101+1000+500+171.47248+1976.1+1049.8</f>
        <v>19278.371479999998</v>
      </c>
      <c r="E75" s="15">
        <f t="shared" ref="E75:F75" si="8">15758.1-1177.101</f>
        <v>14580.999</v>
      </c>
      <c r="F75" s="15">
        <f t="shared" si="8"/>
        <v>14580.999</v>
      </c>
    </row>
    <row r="76" spans="1:6" ht="21" hidden="1" customHeight="1" x14ac:dyDescent="0.2">
      <c r="A76" s="327" t="s">
        <v>135</v>
      </c>
      <c r="B76" s="21" t="s">
        <v>117</v>
      </c>
      <c r="C76" s="3" t="s">
        <v>45</v>
      </c>
      <c r="D76" s="15"/>
      <c r="E76" s="15"/>
      <c r="F76" s="15"/>
    </row>
    <row r="77" spans="1:6" ht="21" hidden="1" customHeight="1" x14ac:dyDescent="0.2">
      <c r="A77" s="327" t="s">
        <v>136</v>
      </c>
      <c r="B77" s="21" t="s">
        <v>117</v>
      </c>
      <c r="C77" s="3" t="s">
        <v>46</v>
      </c>
      <c r="D77" s="15"/>
      <c r="E77" s="15"/>
      <c r="F77" s="15"/>
    </row>
    <row r="78" spans="1:6" ht="31.9" customHeight="1" x14ac:dyDescent="0.2">
      <c r="A78" s="338" t="s">
        <v>369</v>
      </c>
      <c r="B78" s="23" t="s">
        <v>225</v>
      </c>
      <c r="C78" s="3" t="s">
        <v>451</v>
      </c>
      <c r="D78" s="103">
        <f>D79+D80</f>
        <v>2000</v>
      </c>
      <c r="E78" s="103">
        <f t="shared" ref="E78:F78" si="9">E79+E80</f>
        <v>192.202</v>
      </c>
      <c r="F78" s="103">
        <f t="shared" si="9"/>
        <v>0</v>
      </c>
    </row>
    <row r="79" spans="1:6" ht="42.6" customHeight="1" x14ac:dyDescent="0.2">
      <c r="A79" s="327" t="s">
        <v>370</v>
      </c>
      <c r="B79" s="21" t="s">
        <v>225</v>
      </c>
      <c r="C79" s="4" t="s">
        <v>845</v>
      </c>
      <c r="D79" s="15">
        <f>'2  '!D60</f>
        <v>1980</v>
      </c>
      <c r="E79" s="15">
        <f>'2  '!E60</f>
        <v>0</v>
      </c>
      <c r="F79" s="15">
        <f>'2  '!F60</f>
        <v>0</v>
      </c>
    </row>
    <row r="80" spans="1:6" ht="59.65" customHeight="1" x14ac:dyDescent="0.2">
      <c r="A80" s="327" t="s">
        <v>371</v>
      </c>
      <c r="B80" s="21" t="s">
        <v>225</v>
      </c>
      <c r="C80" s="4" t="s">
        <v>1035</v>
      </c>
      <c r="D80" s="15">
        <v>20</v>
      </c>
      <c r="E80" s="15">
        <v>192.202</v>
      </c>
      <c r="F80" s="15">
        <v>0</v>
      </c>
    </row>
    <row r="81" spans="1:6" ht="38.450000000000003" hidden="1" customHeight="1" x14ac:dyDescent="0.2">
      <c r="A81" s="327" t="s">
        <v>549</v>
      </c>
      <c r="B81" s="21" t="s">
        <v>225</v>
      </c>
      <c r="C81" s="3" t="s">
        <v>533</v>
      </c>
      <c r="D81" s="15"/>
      <c r="E81" s="15"/>
      <c r="F81" s="15"/>
    </row>
    <row r="82" spans="1:6" ht="66" customHeight="1" x14ac:dyDescent="0.2">
      <c r="A82" s="326" t="s">
        <v>637</v>
      </c>
      <c r="B82" s="3" t="s">
        <v>225</v>
      </c>
      <c r="C82" s="3" t="s">
        <v>533</v>
      </c>
      <c r="D82" s="15">
        <f>860.767+1177.101-171.47248-135.16218</f>
        <v>1731.2333400000002</v>
      </c>
      <c r="E82" s="15">
        <f t="shared" ref="E82:F82" si="10">860.767+1177.101</f>
        <v>2037.8680000000002</v>
      </c>
      <c r="F82" s="15">
        <f t="shared" si="10"/>
        <v>2037.8680000000002</v>
      </c>
    </row>
    <row r="83" spans="1:6" ht="45" customHeight="1" x14ac:dyDescent="0.2">
      <c r="A83" s="327" t="s">
        <v>609</v>
      </c>
      <c r="B83" s="21" t="s">
        <v>225</v>
      </c>
      <c r="C83" s="3" t="s">
        <v>460</v>
      </c>
      <c r="D83" s="15">
        <v>793.8</v>
      </c>
      <c r="E83" s="15">
        <v>793.8</v>
      </c>
      <c r="F83" s="15">
        <v>793.8</v>
      </c>
    </row>
    <row r="84" spans="1:6" s="58" customFormat="1" ht="79.900000000000006" customHeight="1" x14ac:dyDescent="0.2">
      <c r="A84" s="338" t="s">
        <v>1045</v>
      </c>
      <c r="B84" s="23"/>
      <c r="C84" s="94"/>
      <c r="D84" s="103">
        <f>D85+D86</f>
        <v>0</v>
      </c>
      <c r="E84" s="103">
        <f t="shared" ref="E84:F84" si="11">E85+E86</f>
        <v>4190.5641800000003</v>
      </c>
      <c r="F84" s="103">
        <f t="shared" si="11"/>
        <v>0</v>
      </c>
    </row>
    <row r="85" spans="1:6" ht="79.150000000000006" customHeight="1" x14ac:dyDescent="0.2">
      <c r="A85" s="327" t="s">
        <v>1046</v>
      </c>
      <c r="B85" s="21" t="s">
        <v>225</v>
      </c>
      <c r="C85" s="3" t="s">
        <v>1044</v>
      </c>
      <c r="D85" s="15">
        <f>'2  '!D70</f>
        <v>0</v>
      </c>
      <c r="E85" s="15">
        <f>'2  '!E70</f>
        <v>4148.6585400000004</v>
      </c>
      <c r="F85" s="15">
        <f>'2  '!F70</f>
        <v>0</v>
      </c>
    </row>
    <row r="86" spans="1:6" ht="79.5" customHeight="1" x14ac:dyDescent="0.2">
      <c r="A86" s="343" t="s">
        <v>1047</v>
      </c>
      <c r="B86" s="21" t="s">
        <v>225</v>
      </c>
      <c r="C86" s="3" t="s">
        <v>1044</v>
      </c>
      <c r="D86" s="15">
        <v>0</v>
      </c>
      <c r="E86" s="15">
        <v>41.905639999999998</v>
      </c>
      <c r="F86" s="15">
        <v>0</v>
      </c>
    </row>
    <row r="87" spans="1:6" s="47" customFormat="1" ht="17.25" customHeight="1" x14ac:dyDescent="0.2">
      <c r="A87" s="412" t="s">
        <v>173</v>
      </c>
      <c r="B87" s="92" t="s">
        <v>225</v>
      </c>
      <c r="C87" s="92" t="s">
        <v>48</v>
      </c>
      <c r="D87" s="93">
        <f>D88</f>
        <v>130</v>
      </c>
      <c r="E87" s="93">
        <f>E88</f>
        <v>50</v>
      </c>
      <c r="F87" s="93">
        <f>F88</f>
        <v>50</v>
      </c>
    </row>
    <row r="88" spans="1:6" s="8" customFormat="1" ht="17.25" customHeight="1" x14ac:dyDescent="0.25">
      <c r="A88" s="327" t="s">
        <v>422</v>
      </c>
      <c r="B88" s="21" t="s">
        <v>225</v>
      </c>
      <c r="C88" s="3" t="s">
        <v>49</v>
      </c>
      <c r="D88" s="15">
        <f>50+30+50</f>
        <v>130</v>
      </c>
      <c r="E88" s="17">
        <v>50</v>
      </c>
      <c r="F88" s="17">
        <v>50</v>
      </c>
    </row>
    <row r="89" spans="1:6" s="47" customFormat="1" ht="17.25" customHeight="1" x14ac:dyDescent="0.2">
      <c r="A89" s="412" t="s">
        <v>249</v>
      </c>
      <c r="B89" s="92" t="s">
        <v>225</v>
      </c>
      <c r="C89" s="92" t="s">
        <v>50</v>
      </c>
      <c r="D89" s="93">
        <f>D90+D91</f>
        <v>3671.3712</v>
      </c>
      <c r="E89" s="93">
        <f>E90+E91</f>
        <v>6112.8</v>
      </c>
      <c r="F89" s="93">
        <f>F90+F91</f>
        <v>6112.8</v>
      </c>
    </row>
    <row r="90" spans="1:6" s="8" customFormat="1" ht="45" customHeight="1" x14ac:dyDescent="0.25">
      <c r="A90" s="327" t="s">
        <v>395</v>
      </c>
      <c r="B90" s="21" t="s">
        <v>225</v>
      </c>
      <c r="C90" s="3" t="s">
        <v>51</v>
      </c>
      <c r="D90" s="425">
        <f>'2  '!D76</f>
        <v>3671.3712</v>
      </c>
      <c r="E90" s="50">
        <f>'2  '!E76</f>
        <v>6112.8</v>
      </c>
      <c r="F90" s="50">
        <f>'2  '!F76</f>
        <v>6112.8</v>
      </c>
    </row>
    <row r="91" spans="1:6" s="8" customFormat="1" ht="32.450000000000003" hidden="1" customHeight="1" x14ac:dyDescent="0.25">
      <c r="A91" s="327" t="s">
        <v>457</v>
      </c>
      <c r="B91" s="21" t="s">
        <v>225</v>
      </c>
      <c r="C91" s="3" t="s">
        <v>456</v>
      </c>
      <c r="D91" s="15"/>
      <c r="E91" s="17"/>
      <c r="F91" s="17"/>
    </row>
    <row r="92" spans="1:6" s="47" customFormat="1" ht="18.75" customHeight="1" x14ac:dyDescent="0.2">
      <c r="A92" s="412" t="s">
        <v>174</v>
      </c>
      <c r="B92" s="92" t="s">
        <v>225</v>
      </c>
      <c r="C92" s="92" t="s">
        <v>52</v>
      </c>
      <c r="D92" s="93">
        <f>D93+D94</f>
        <v>60828.037539999998</v>
      </c>
      <c r="E92" s="93">
        <f>E93+E94</f>
        <v>48772.7</v>
      </c>
      <c r="F92" s="93">
        <f>F93+F94</f>
        <v>48772.7</v>
      </c>
    </row>
    <row r="93" spans="1:6" ht="31.5" customHeight="1" x14ac:dyDescent="0.2">
      <c r="A93" s="327" t="s">
        <v>119</v>
      </c>
      <c r="B93" s="21" t="s">
        <v>225</v>
      </c>
      <c r="C93" s="3" t="s">
        <v>53</v>
      </c>
      <c r="D93" s="15">
        <f>48772.7+129.6+199+50+2000+137.5+46+100+3066.06+600+2216.77754+73+38+18.6+1716.5+1444.3+220</f>
        <v>60828.037539999998</v>
      </c>
      <c r="E93" s="15">
        <v>48772.7</v>
      </c>
      <c r="F93" s="15">
        <v>48772.7</v>
      </c>
    </row>
    <row r="94" spans="1:6" ht="45.6" hidden="1" customHeight="1" x14ac:dyDescent="0.2">
      <c r="A94" s="326" t="s">
        <v>588</v>
      </c>
      <c r="B94" s="3" t="s">
        <v>225</v>
      </c>
      <c r="C94" s="3" t="s">
        <v>53</v>
      </c>
      <c r="D94" s="15">
        <v>0</v>
      </c>
      <c r="E94" s="15">
        <v>0</v>
      </c>
      <c r="F94" s="15">
        <v>0</v>
      </c>
    </row>
    <row r="95" spans="1:6" s="47" customFormat="1" ht="17.25" customHeight="1" x14ac:dyDescent="0.2">
      <c r="A95" s="412" t="s">
        <v>550</v>
      </c>
      <c r="B95" s="92" t="s">
        <v>117</v>
      </c>
      <c r="C95" s="92" t="s">
        <v>23</v>
      </c>
      <c r="D95" s="93">
        <f>D96+D97</f>
        <v>150</v>
      </c>
      <c r="E95" s="93">
        <f>E96+E97</f>
        <v>200</v>
      </c>
      <c r="F95" s="93">
        <f>F96+F97</f>
        <v>250</v>
      </c>
    </row>
    <row r="96" spans="1:6" s="44" customFormat="1" ht="15.75" customHeight="1" x14ac:dyDescent="0.25">
      <c r="A96" s="327" t="s">
        <v>215</v>
      </c>
      <c r="B96" s="88">
        <v>951</v>
      </c>
      <c r="C96" s="3" t="s">
        <v>24</v>
      </c>
      <c r="D96" s="15">
        <v>111</v>
      </c>
      <c r="E96" s="17">
        <v>161</v>
      </c>
      <c r="F96" s="226">
        <v>211</v>
      </c>
    </row>
    <row r="97" spans="1:6" s="8" customFormat="1" ht="15.75" customHeight="1" x14ac:dyDescent="0.25">
      <c r="A97" s="327" t="s">
        <v>201</v>
      </c>
      <c r="B97" s="88">
        <v>951</v>
      </c>
      <c r="C97" s="3" t="s">
        <v>65</v>
      </c>
      <c r="D97" s="15">
        <v>39</v>
      </c>
      <c r="E97" s="17">
        <v>39</v>
      </c>
      <c r="F97" s="17">
        <v>39</v>
      </c>
    </row>
    <row r="98" spans="1:6" s="47" customFormat="1" ht="17.25" customHeight="1" x14ac:dyDescent="0.2">
      <c r="A98" s="412" t="s">
        <v>255</v>
      </c>
      <c r="B98" s="92" t="s">
        <v>117</v>
      </c>
      <c r="C98" s="92" t="s">
        <v>25</v>
      </c>
      <c r="D98" s="93">
        <f>D99</f>
        <v>93</v>
      </c>
      <c r="E98" s="93">
        <f>E99</f>
        <v>120</v>
      </c>
      <c r="F98" s="93">
        <f>F99</f>
        <v>120</v>
      </c>
    </row>
    <row r="99" spans="1:6" s="47" customFormat="1" ht="17.25" customHeight="1" x14ac:dyDescent="0.2">
      <c r="A99" s="327" t="s">
        <v>194</v>
      </c>
      <c r="B99" s="21" t="s">
        <v>117</v>
      </c>
      <c r="C99" s="3" t="s">
        <v>379</v>
      </c>
      <c r="D99" s="15">
        <f>83+10</f>
        <v>93</v>
      </c>
      <c r="E99" s="15">
        <v>120</v>
      </c>
      <c r="F99" s="15">
        <v>120</v>
      </c>
    </row>
    <row r="100" spans="1:6" s="47" customFormat="1" ht="32.450000000000003" customHeight="1" x14ac:dyDescent="0.2">
      <c r="A100" s="412" t="s">
        <v>1090</v>
      </c>
      <c r="B100" s="92"/>
      <c r="C100" s="92" t="s">
        <v>1106</v>
      </c>
      <c r="D100" s="93">
        <f>D101+D102+D103</f>
        <v>19963.884099999999</v>
      </c>
      <c r="E100" s="93">
        <f t="shared" ref="E100" si="12">E101+E102+E103</f>
        <v>27652.799999999999</v>
      </c>
      <c r="F100" s="93">
        <f>F101+F102+F103</f>
        <v>27306</v>
      </c>
    </row>
    <row r="101" spans="1:6" s="47" customFormat="1" ht="34.9" customHeight="1" x14ac:dyDescent="0.2">
      <c r="A101" s="326" t="s">
        <v>1124</v>
      </c>
      <c r="B101" s="100" t="s">
        <v>225</v>
      </c>
      <c r="C101" s="100" t="s">
        <v>1105</v>
      </c>
      <c r="D101" s="99">
        <f>6599.53827+1597.27503</f>
        <v>8196.8132999999998</v>
      </c>
      <c r="E101" s="99">
        <f>'2  '!E79</f>
        <v>11734.25</v>
      </c>
      <c r="F101" s="99">
        <f>'2  '!F79</f>
        <v>11734.25</v>
      </c>
    </row>
    <row r="102" spans="1:6" s="47" customFormat="1" ht="47.45" customHeight="1" x14ac:dyDescent="0.2">
      <c r="A102" s="326" t="s">
        <v>414</v>
      </c>
      <c r="B102" s="100" t="s">
        <v>225</v>
      </c>
      <c r="C102" s="149" t="s">
        <v>1116</v>
      </c>
      <c r="D102" s="99">
        <v>11767.0708</v>
      </c>
      <c r="E102" s="99">
        <f>'2  '!E89</f>
        <v>15880.55</v>
      </c>
      <c r="F102" s="99">
        <f>'2  '!F89</f>
        <v>15533.75</v>
      </c>
    </row>
    <row r="103" spans="1:6" s="47" customFormat="1" ht="27.6" customHeight="1" x14ac:dyDescent="0.2">
      <c r="A103" s="326" t="s">
        <v>1089</v>
      </c>
      <c r="B103" s="100" t="s">
        <v>117</v>
      </c>
      <c r="C103" s="100" t="s">
        <v>1088</v>
      </c>
      <c r="D103" s="99">
        <v>0</v>
      </c>
      <c r="E103" s="99">
        <v>38</v>
      </c>
      <c r="F103" s="99">
        <v>38</v>
      </c>
    </row>
    <row r="104" spans="1:6" ht="18" hidden="1" customHeight="1" x14ac:dyDescent="0.2">
      <c r="A104" s="372"/>
      <c r="C104" s="36"/>
      <c r="D104" s="36"/>
      <c r="E104" s="36"/>
      <c r="F104" s="36"/>
    </row>
    <row r="105" spans="1:6" ht="47.25" hidden="1" customHeight="1" x14ac:dyDescent="0.2">
      <c r="A105" s="349" t="s">
        <v>263</v>
      </c>
      <c r="B105" s="46" t="s">
        <v>225</v>
      </c>
      <c r="C105" s="100" t="s">
        <v>35</v>
      </c>
      <c r="D105" s="99">
        <f>D106</f>
        <v>0</v>
      </c>
      <c r="E105" s="19">
        <f>E106</f>
        <v>0</v>
      </c>
      <c r="F105" s="19">
        <f>F106</f>
        <v>0</v>
      </c>
    </row>
    <row r="106" spans="1:6" ht="29.25" hidden="1" customHeight="1" x14ac:dyDescent="0.2">
      <c r="A106" s="327" t="s">
        <v>264</v>
      </c>
      <c r="B106" s="21" t="s">
        <v>225</v>
      </c>
      <c r="C106" s="3" t="s">
        <v>36</v>
      </c>
      <c r="D106" s="15">
        <v>0</v>
      </c>
      <c r="E106" s="17">
        <v>0</v>
      </c>
      <c r="F106" s="17">
        <v>0</v>
      </c>
    </row>
    <row r="107" spans="1:6" ht="45.6" customHeight="1" x14ac:dyDescent="0.2">
      <c r="A107" s="411" t="s">
        <v>559</v>
      </c>
      <c r="B107" s="79" t="s">
        <v>222</v>
      </c>
      <c r="C107" s="79" t="s">
        <v>54</v>
      </c>
      <c r="D107" s="80">
        <f>D108+D109+D110</f>
        <v>1470</v>
      </c>
      <c r="E107" s="80">
        <f>E108+E109+E110</f>
        <v>1053</v>
      </c>
      <c r="F107" s="80">
        <f>F108+F109+F110</f>
        <v>1083</v>
      </c>
    </row>
    <row r="108" spans="1:6" ht="14.65" customHeight="1" x14ac:dyDescent="0.2">
      <c r="A108" s="327" t="s">
        <v>92</v>
      </c>
      <c r="B108" s="21" t="s">
        <v>225</v>
      </c>
      <c r="C108" s="3" t="s">
        <v>55</v>
      </c>
      <c r="D108" s="15">
        <f>700-100</f>
        <v>600</v>
      </c>
      <c r="E108" s="17">
        <f>560+3+15+60+120</f>
        <v>758</v>
      </c>
      <c r="F108" s="17">
        <f>570+130+15+60+3</f>
        <v>778</v>
      </c>
    </row>
    <row r="109" spans="1:6" ht="15" customHeight="1" x14ac:dyDescent="0.2">
      <c r="A109" s="327" t="s">
        <v>116</v>
      </c>
      <c r="B109" s="21" t="s">
        <v>225</v>
      </c>
      <c r="C109" s="3" t="s">
        <v>56</v>
      </c>
      <c r="D109" s="15">
        <f>280+485+100</f>
        <v>865</v>
      </c>
      <c r="E109" s="17">
        <v>290</v>
      </c>
      <c r="F109" s="17">
        <v>300</v>
      </c>
    </row>
    <row r="110" spans="1:6" ht="15.6" customHeight="1" x14ac:dyDescent="0.2">
      <c r="A110" s="327" t="s">
        <v>200</v>
      </c>
      <c r="B110" s="21" t="s">
        <v>117</v>
      </c>
      <c r="C110" s="3" t="s">
        <v>66</v>
      </c>
      <c r="D110" s="15">
        <v>5</v>
      </c>
      <c r="E110" s="17">
        <v>5</v>
      </c>
      <c r="F110" s="17">
        <v>5</v>
      </c>
    </row>
    <row r="111" spans="1:6" s="51" customFormat="1" ht="48" hidden="1" customHeight="1" x14ac:dyDescent="0.2">
      <c r="A111" s="421" t="s">
        <v>234</v>
      </c>
      <c r="B111" s="45" t="s">
        <v>117</v>
      </c>
      <c r="C111" s="89" t="s">
        <v>21</v>
      </c>
      <c r="D111" s="16">
        <f>D112+D113</f>
        <v>0</v>
      </c>
      <c r="E111" s="26">
        <f>E112+E113</f>
        <v>0</v>
      </c>
      <c r="F111" s="26">
        <f>F112+F113</f>
        <v>0</v>
      </c>
    </row>
    <row r="112" spans="1:6" s="44" customFormat="1" ht="48.75" hidden="1" customHeight="1" x14ac:dyDescent="0.25">
      <c r="A112" s="374" t="s">
        <v>90</v>
      </c>
      <c r="B112" s="21" t="s">
        <v>117</v>
      </c>
      <c r="C112" s="4" t="s">
        <v>250</v>
      </c>
      <c r="D112" s="15"/>
      <c r="E112" s="17"/>
      <c r="F112" s="17"/>
    </row>
    <row r="113" spans="1:6" ht="48.75" hidden="1" customHeight="1" x14ac:dyDescent="0.2">
      <c r="A113" s="327" t="s">
        <v>91</v>
      </c>
      <c r="B113" s="21" t="s">
        <v>117</v>
      </c>
      <c r="C113" s="4" t="s">
        <v>78</v>
      </c>
      <c r="D113" s="15"/>
      <c r="E113" s="17"/>
      <c r="F113" s="17"/>
    </row>
    <row r="114" spans="1:6" s="8" customFormat="1" ht="33.75" customHeight="1" x14ac:dyDescent="0.25">
      <c r="A114" s="411" t="s">
        <v>597</v>
      </c>
      <c r="B114" s="79" t="s">
        <v>222</v>
      </c>
      <c r="C114" s="79" t="s">
        <v>26</v>
      </c>
      <c r="D114" s="80">
        <f>SUM(D115:D120)</f>
        <v>893</v>
      </c>
      <c r="E114" s="80">
        <f>SUM(E115:E120)</f>
        <v>1131</v>
      </c>
      <c r="F114" s="80">
        <f>SUM(F115:F120)</f>
        <v>1131</v>
      </c>
    </row>
    <row r="115" spans="1:6" s="8" customFormat="1" ht="15.6" customHeight="1" x14ac:dyDescent="0.25">
      <c r="A115" s="327" t="s">
        <v>93</v>
      </c>
      <c r="B115" s="21" t="s">
        <v>225</v>
      </c>
      <c r="C115" s="3" t="s">
        <v>57</v>
      </c>
      <c r="D115" s="15">
        <v>3</v>
      </c>
      <c r="E115" s="15">
        <v>4</v>
      </c>
      <c r="F115" s="15">
        <v>4</v>
      </c>
    </row>
    <row r="116" spans="1:6" s="8" customFormat="1" ht="15.6" customHeight="1" x14ac:dyDescent="0.25">
      <c r="A116" s="327" t="s">
        <v>448</v>
      </c>
      <c r="B116" s="21" t="s">
        <v>225</v>
      </c>
      <c r="C116" s="3" t="s">
        <v>57</v>
      </c>
      <c r="D116" s="15">
        <v>657</v>
      </c>
      <c r="E116" s="15">
        <v>1028</v>
      </c>
      <c r="F116" s="15">
        <v>1028</v>
      </c>
    </row>
    <row r="117" spans="1:6" s="8" customFormat="1" ht="15" customHeight="1" x14ac:dyDescent="0.25">
      <c r="A117" s="327" t="s">
        <v>385</v>
      </c>
      <c r="B117" s="21" t="s">
        <v>117</v>
      </c>
      <c r="C117" s="3" t="s">
        <v>27</v>
      </c>
      <c r="D117" s="15">
        <v>35</v>
      </c>
      <c r="E117" s="15">
        <v>39</v>
      </c>
      <c r="F117" s="15">
        <v>39</v>
      </c>
    </row>
    <row r="118" spans="1:6" s="8" customFormat="1" ht="15" customHeight="1" x14ac:dyDescent="0.25">
      <c r="A118" s="327" t="s">
        <v>200</v>
      </c>
      <c r="B118" s="21" t="s">
        <v>117</v>
      </c>
      <c r="C118" s="3" t="s">
        <v>380</v>
      </c>
      <c r="D118" s="15">
        <v>198</v>
      </c>
      <c r="E118" s="15">
        <v>60</v>
      </c>
      <c r="F118" s="15">
        <v>60</v>
      </c>
    </row>
    <row r="119" spans="1:6" s="8" customFormat="1" ht="33.6" hidden="1" customHeight="1" x14ac:dyDescent="0.25">
      <c r="A119" s="327" t="s">
        <v>473</v>
      </c>
      <c r="B119" s="21" t="s">
        <v>225</v>
      </c>
      <c r="C119" s="3" t="s">
        <v>471</v>
      </c>
      <c r="D119" s="15"/>
      <c r="E119" s="17"/>
      <c r="F119" s="17"/>
    </row>
    <row r="120" spans="1:6" s="8" customFormat="1" ht="15" hidden="1" customHeight="1" x14ac:dyDescent="0.25">
      <c r="A120" s="327" t="s">
        <v>472</v>
      </c>
      <c r="B120" s="21" t="s">
        <v>225</v>
      </c>
      <c r="C120" s="3"/>
      <c r="D120" s="15"/>
      <c r="E120" s="17"/>
      <c r="F120" s="17"/>
    </row>
    <row r="121" spans="1:6" s="8" customFormat="1" ht="32.25" customHeight="1" x14ac:dyDescent="0.25">
      <c r="A121" s="411" t="s">
        <v>558</v>
      </c>
      <c r="B121" s="79" t="s">
        <v>222</v>
      </c>
      <c r="C121" s="79" t="s">
        <v>71</v>
      </c>
      <c r="D121" s="80">
        <f>D122+D123+D126+D127+D134+D137+D140</f>
        <v>650</v>
      </c>
      <c r="E121" s="80">
        <f>E122+E126+E127+E134+E137+E140</f>
        <v>250</v>
      </c>
      <c r="F121" s="80">
        <f>F122+F126+F127+F134+F137+F140</f>
        <v>300</v>
      </c>
    </row>
    <row r="122" spans="1:6" s="8" customFormat="1" ht="15.75" customHeight="1" x14ac:dyDescent="0.25">
      <c r="A122" s="327" t="s">
        <v>167</v>
      </c>
      <c r="B122" s="21" t="s">
        <v>117</v>
      </c>
      <c r="C122" s="3" t="s">
        <v>72</v>
      </c>
      <c r="D122" s="15">
        <v>150</v>
      </c>
      <c r="E122" s="15">
        <v>250</v>
      </c>
      <c r="F122" s="15">
        <v>300</v>
      </c>
    </row>
    <row r="123" spans="1:6" s="8" customFormat="1" ht="31.9" hidden="1" customHeight="1" x14ac:dyDescent="0.25">
      <c r="A123" s="327" t="s">
        <v>620</v>
      </c>
      <c r="B123" s="21" t="s">
        <v>225</v>
      </c>
      <c r="C123" s="3" t="s">
        <v>72</v>
      </c>
      <c r="D123" s="15"/>
      <c r="E123" s="17">
        <v>0</v>
      </c>
      <c r="F123" s="17">
        <v>0</v>
      </c>
    </row>
    <row r="124" spans="1:6" s="51" customFormat="1" ht="19.5" hidden="1" customHeight="1" x14ac:dyDescent="0.2">
      <c r="A124" s="421"/>
      <c r="B124" s="21"/>
      <c r="C124" s="3"/>
      <c r="D124" s="16"/>
      <c r="E124" s="26"/>
      <c r="F124" s="26"/>
    </row>
    <row r="125" spans="1:6" s="8" customFormat="1" ht="22.5" hidden="1" customHeight="1" x14ac:dyDescent="0.25">
      <c r="A125" s="327"/>
      <c r="B125" s="21"/>
      <c r="C125" s="3"/>
      <c r="D125" s="15"/>
      <c r="E125" s="17"/>
      <c r="F125" s="17"/>
    </row>
    <row r="126" spans="1:6" s="8" customFormat="1" ht="31.15" hidden="1" customHeight="1" x14ac:dyDescent="0.25">
      <c r="A126" s="327" t="s">
        <v>404</v>
      </c>
      <c r="B126" s="21" t="s">
        <v>117</v>
      </c>
      <c r="C126" s="3" t="s">
        <v>403</v>
      </c>
      <c r="D126" s="15"/>
      <c r="E126" s="15">
        <v>0</v>
      </c>
      <c r="F126" s="15">
        <v>0</v>
      </c>
    </row>
    <row r="127" spans="1:6" s="8" customFormat="1" ht="33" hidden="1" customHeight="1" x14ac:dyDescent="0.25">
      <c r="A127" s="413" t="s">
        <v>334</v>
      </c>
      <c r="B127" s="94" t="s">
        <v>117</v>
      </c>
      <c r="C127" s="82"/>
      <c r="D127" s="103">
        <f>SUM(D128:D133)</f>
        <v>0</v>
      </c>
      <c r="E127" s="25">
        <f>SUM(E128:E133)</f>
        <v>0</v>
      </c>
      <c r="F127" s="25">
        <f>SUM(F128:F133)</f>
        <v>0</v>
      </c>
    </row>
    <row r="128" spans="1:6" s="8" customFormat="1" ht="48" hidden="1" customHeight="1" x14ac:dyDescent="0.25">
      <c r="A128" s="326" t="s">
        <v>342</v>
      </c>
      <c r="B128" s="3" t="s">
        <v>117</v>
      </c>
      <c r="C128" s="4" t="s">
        <v>335</v>
      </c>
      <c r="D128" s="15">
        <v>0</v>
      </c>
      <c r="E128" s="17">
        <v>0</v>
      </c>
      <c r="F128" s="17">
        <v>0</v>
      </c>
    </row>
    <row r="129" spans="1:6" s="8" customFormat="1" ht="28.9" hidden="1" customHeight="1" x14ac:dyDescent="0.25">
      <c r="A129" s="326" t="s">
        <v>517</v>
      </c>
      <c r="B129" s="3" t="s">
        <v>117</v>
      </c>
      <c r="C129" s="4" t="s">
        <v>481</v>
      </c>
      <c r="D129" s="15"/>
      <c r="E129" s="17"/>
      <c r="F129" s="17"/>
    </row>
    <row r="130" spans="1:6" s="8" customFormat="1" ht="57.75" hidden="1" customHeight="1" x14ac:dyDescent="0.25">
      <c r="A130" s="326" t="s">
        <v>389</v>
      </c>
      <c r="B130" s="3" t="s">
        <v>117</v>
      </c>
      <c r="C130" s="4" t="s">
        <v>336</v>
      </c>
      <c r="D130" s="15"/>
      <c r="E130" s="17"/>
      <c r="F130" s="17"/>
    </row>
    <row r="131" spans="1:6" s="8" customFormat="1" ht="18.600000000000001" hidden="1" customHeight="1" x14ac:dyDescent="0.25">
      <c r="A131" s="326" t="s">
        <v>389</v>
      </c>
      <c r="B131" s="3" t="s">
        <v>225</v>
      </c>
      <c r="C131" s="4" t="s">
        <v>335</v>
      </c>
      <c r="D131" s="15"/>
      <c r="E131" s="17"/>
      <c r="F131" s="17"/>
    </row>
    <row r="132" spans="1:6" s="8" customFormat="1" ht="56.25" hidden="1" customHeight="1" x14ac:dyDescent="0.25">
      <c r="A132" s="326" t="s">
        <v>587</v>
      </c>
      <c r="B132" s="3" t="s">
        <v>117</v>
      </c>
      <c r="C132" s="4" t="s">
        <v>581</v>
      </c>
      <c r="D132" s="15"/>
      <c r="E132" s="15">
        <v>0</v>
      </c>
      <c r="F132" s="15">
        <v>0</v>
      </c>
    </row>
    <row r="133" spans="1:6" s="8" customFormat="1" ht="31.9" hidden="1" customHeight="1" x14ac:dyDescent="0.25">
      <c r="A133" s="326" t="s">
        <v>518</v>
      </c>
      <c r="B133" s="3" t="s">
        <v>117</v>
      </c>
      <c r="C133" s="4" t="s">
        <v>515</v>
      </c>
      <c r="D133" s="15"/>
      <c r="E133" s="17"/>
      <c r="F133" s="17"/>
    </row>
    <row r="134" spans="1:6" s="8" customFormat="1" ht="31.9" hidden="1" customHeight="1" x14ac:dyDescent="0.25">
      <c r="A134" s="413" t="s">
        <v>388</v>
      </c>
      <c r="B134" s="94" t="s">
        <v>225</v>
      </c>
      <c r="C134" s="4"/>
      <c r="D134" s="103">
        <f>D135+D136</f>
        <v>0</v>
      </c>
      <c r="E134" s="25">
        <f>E135+E136</f>
        <v>0</v>
      </c>
      <c r="F134" s="25">
        <f>F135+F136</f>
        <v>0</v>
      </c>
    </row>
    <row r="135" spans="1:6" s="8" customFormat="1" ht="17.649999999999999" hidden="1" customHeight="1" x14ac:dyDescent="0.25">
      <c r="A135" s="326" t="s">
        <v>399</v>
      </c>
      <c r="B135" s="3" t="s">
        <v>225</v>
      </c>
      <c r="C135" s="4" t="s">
        <v>390</v>
      </c>
      <c r="D135" s="15"/>
      <c r="E135" s="17"/>
      <c r="F135" s="17"/>
    </row>
    <row r="136" spans="1:6" s="8" customFormat="1" ht="17.649999999999999" hidden="1" customHeight="1" x14ac:dyDescent="0.25">
      <c r="A136" s="326" t="s">
        <v>400</v>
      </c>
      <c r="B136" s="3" t="s">
        <v>225</v>
      </c>
      <c r="C136" s="4" t="s">
        <v>391</v>
      </c>
      <c r="D136" s="15"/>
      <c r="E136" s="17"/>
      <c r="F136" s="17"/>
    </row>
    <row r="137" spans="1:6" s="8" customFormat="1" ht="44.45" customHeight="1" x14ac:dyDescent="0.25">
      <c r="A137" s="413" t="s">
        <v>510</v>
      </c>
      <c r="B137" s="94" t="s">
        <v>117</v>
      </c>
      <c r="C137" s="82"/>
      <c r="D137" s="103">
        <f>D138+D139</f>
        <v>500</v>
      </c>
      <c r="E137" s="25">
        <f>E138+E139</f>
        <v>0</v>
      </c>
      <c r="F137" s="25">
        <f>F138+F139</f>
        <v>0</v>
      </c>
    </row>
    <row r="138" spans="1:6" s="8" customFormat="1" ht="50.45" customHeight="1" x14ac:dyDescent="0.25">
      <c r="A138" s="326" t="s">
        <v>512</v>
      </c>
      <c r="B138" s="3" t="s">
        <v>117</v>
      </c>
      <c r="C138" s="4" t="s">
        <v>482</v>
      </c>
      <c r="D138" s="15">
        <v>495</v>
      </c>
      <c r="E138" s="17">
        <v>0</v>
      </c>
      <c r="F138" s="17">
        <v>0</v>
      </c>
    </row>
    <row r="139" spans="1:6" s="8" customFormat="1" ht="58.15" customHeight="1" x14ac:dyDescent="0.25">
      <c r="A139" s="326" t="s">
        <v>511</v>
      </c>
      <c r="B139" s="3" t="s">
        <v>117</v>
      </c>
      <c r="C139" s="4" t="s">
        <v>908</v>
      </c>
      <c r="D139" s="15">
        <v>5</v>
      </c>
      <c r="E139" s="17">
        <v>0</v>
      </c>
      <c r="F139" s="17">
        <v>0</v>
      </c>
    </row>
    <row r="140" spans="1:6" s="52" customFormat="1" ht="16.899999999999999" hidden="1" customHeight="1" x14ac:dyDescent="0.25">
      <c r="A140" s="338" t="s">
        <v>516</v>
      </c>
      <c r="B140" s="23" t="s">
        <v>117</v>
      </c>
      <c r="C140" s="82"/>
      <c r="D140" s="103">
        <f>D141+D142</f>
        <v>0</v>
      </c>
      <c r="E140" s="25">
        <f>E141+E142</f>
        <v>0</v>
      </c>
      <c r="F140" s="25">
        <f>F141+F142</f>
        <v>0</v>
      </c>
    </row>
    <row r="141" spans="1:6" s="8" customFormat="1" ht="35.450000000000003" hidden="1" customHeight="1" x14ac:dyDescent="0.25">
      <c r="A141" s="327" t="s">
        <v>519</v>
      </c>
      <c r="B141" s="21" t="s">
        <v>117</v>
      </c>
      <c r="C141" s="4" t="s">
        <v>521</v>
      </c>
      <c r="D141" s="15">
        <v>0</v>
      </c>
      <c r="E141" s="17">
        <v>0</v>
      </c>
      <c r="F141" s="17">
        <v>0</v>
      </c>
    </row>
    <row r="142" spans="1:6" s="8" customFormat="1" ht="45.6" hidden="1" customHeight="1" x14ac:dyDescent="0.25">
      <c r="A142" s="327" t="s">
        <v>520</v>
      </c>
      <c r="B142" s="21" t="s">
        <v>117</v>
      </c>
      <c r="C142" s="4" t="s">
        <v>582</v>
      </c>
      <c r="D142" s="15"/>
      <c r="E142" s="17"/>
      <c r="F142" s="17"/>
    </row>
    <row r="143" spans="1:6" s="8" customFormat="1" ht="35.25" customHeight="1" x14ac:dyDescent="0.25">
      <c r="A143" s="411" t="s">
        <v>432</v>
      </c>
      <c r="B143" s="79" t="s">
        <v>222</v>
      </c>
      <c r="C143" s="79" t="s">
        <v>68</v>
      </c>
      <c r="D143" s="80">
        <f>D144</f>
        <v>200</v>
      </c>
      <c r="E143" s="80">
        <f>E144</f>
        <v>200</v>
      </c>
      <c r="F143" s="80">
        <f>F144</f>
        <v>200</v>
      </c>
    </row>
    <row r="144" spans="1:6" s="51" customFormat="1" ht="28.9" customHeight="1" x14ac:dyDescent="0.2">
      <c r="A144" s="327" t="s">
        <v>122</v>
      </c>
      <c r="B144" s="21" t="s">
        <v>117</v>
      </c>
      <c r="C144" s="3" t="s">
        <v>69</v>
      </c>
      <c r="D144" s="15">
        <v>200</v>
      </c>
      <c r="E144" s="15">
        <v>200</v>
      </c>
      <c r="F144" s="15">
        <v>200</v>
      </c>
    </row>
    <row r="145" spans="1:6" s="51" customFormat="1" ht="32.25" customHeight="1" x14ac:dyDescent="0.2">
      <c r="A145" s="411" t="s">
        <v>557</v>
      </c>
      <c r="B145" s="79" t="s">
        <v>222</v>
      </c>
      <c r="C145" s="81" t="s">
        <v>58</v>
      </c>
      <c r="D145" s="80">
        <f>D146+D166+D168+D171+D154+D174+D176+D179+D182+D193+D190</f>
        <v>50661.693659999997</v>
      </c>
      <c r="E145" s="80">
        <f>E146+E166+E168+E171+E154+E174+E176+E179+E182+E193+E190</f>
        <v>32587.253030000003</v>
      </c>
      <c r="F145" s="80">
        <f>F146+F166+F168+F171+F154+F174+F176+F179+F182+F193+F190</f>
        <v>32587.253030000003</v>
      </c>
    </row>
    <row r="146" spans="1:6" s="8" customFormat="1" ht="37.9" customHeight="1" x14ac:dyDescent="0.25">
      <c r="A146" s="338" t="s">
        <v>292</v>
      </c>
      <c r="B146" s="23" t="s">
        <v>117</v>
      </c>
      <c r="C146" s="82" t="s">
        <v>60</v>
      </c>
      <c r="D146" s="103">
        <f>D148+D149+D160+D163</f>
        <v>11131.255150000001</v>
      </c>
      <c r="E146" s="25">
        <f>E148+E149</f>
        <v>8899.4500000000007</v>
      </c>
      <c r="F146" s="25">
        <f>F148+F149</f>
        <v>8899.4500000000007</v>
      </c>
    </row>
    <row r="147" spans="1:6" s="8" customFormat="1" ht="15" hidden="1" customHeight="1" x14ac:dyDescent="0.25">
      <c r="A147" s="327" t="s">
        <v>125</v>
      </c>
      <c r="B147" s="21" t="s">
        <v>425</v>
      </c>
      <c r="C147" s="4" t="s">
        <v>126</v>
      </c>
      <c r="D147" s="15"/>
      <c r="E147" s="17"/>
      <c r="F147" s="17"/>
    </row>
    <row r="148" spans="1:6" s="8" customFormat="1" ht="15" customHeight="1" x14ac:dyDescent="0.25">
      <c r="A148" s="327" t="s">
        <v>296</v>
      </c>
      <c r="B148" s="21" t="s">
        <v>117</v>
      </c>
      <c r="C148" s="4" t="s">
        <v>61</v>
      </c>
      <c r="D148" s="15">
        <f>8899.45+300+100+120.8+1055+55.2</f>
        <v>10530.45</v>
      </c>
      <c r="E148" s="15">
        <v>8899.4500000000007</v>
      </c>
      <c r="F148" s="15">
        <v>8899.4500000000007</v>
      </c>
    </row>
    <row r="149" spans="1:6" s="8" customFormat="1" ht="28.9" customHeight="1" x14ac:dyDescent="0.25">
      <c r="A149" s="327" t="s">
        <v>94</v>
      </c>
      <c r="B149" s="21" t="s">
        <v>117</v>
      </c>
      <c r="C149" s="4" t="s">
        <v>77</v>
      </c>
      <c r="D149" s="15">
        <v>447.71300000000002</v>
      </c>
      <c r="E149" s="15">
        <v>0</v>
      </c>
      <c r="F149" s="15">
        <v>0</v>
      </c>
    </row>
    <row r="150" spans="1:6" s="8" customFormat="1" ht="34.15" hidden="1" customHeight="1" x14ac:dyDescent="0.25">
      <c r="A150" s="349" t="s">
        <v>325</v>
      </c>
      <c r="B150" s="46" t="s">
        <v>117</v>
      </c>
      <c r="C150" s="167" t="s">
        <v>343</v>
      </c>
      <c r="D150" s="99">
        <f>D151+D152</f>
        <v>0</v>
      </c>
      <c r="E150" s="19">
        <f>E151+E152</f>
        <v>0</v>
      </c>
      <c r="F150" s="19">
        <f>F151+F152</f>
        <v>0</v>
      </c>
    </row>
    <row r="151" spans="1:6" s="8" customFormat="1" ht="43.15" hidden="1" customHeight="1" x14ac:dyDescent="0.25">
      <c r="A151" s="327" t="s">
        <v>326</v>
      </c>
      <c r="B151" s="21" t="s">
        <v>117</v>
      </c>
      <c r="C151" s="4" t="s">
        <v>327</v>
      </c>
      <c r="D151" s="15"/>
      <c r="E151" s="17"/>
      <c r="F151" s="17"/>
    </row>
    <row r="152" spans="1:6" s="8" customFormat="1" ht="60.6" hidden="1" customHeight="1" x14ac:dyDescent="0.25">
      <c r="A152" s="327" t="s">
        <v>344</v>
      </c>
      <c r="B152" s="21" t="s">
        <v>117</v>
      </c>
      <c r="C152" s="4" t="s">
        <v>328</v>
      </c>
      <c r="D152" s="15"/>
      <c r="E152" s="17"/>
      <c r="F152" s="17"/>
    </row>
    <row r="153" spans="1:6" s="8" customFormat="1" ht="57" hidden="1" customHeight="1" x14ac:dyDescent="0.25">
      <c r="A153" s="327" t="s">
        <v>407</v>
      </c>
      <c r="B153" s="21" t="s">
        <v>117</v>
      </c>
      <c r="C153" s="4" t="s">
        <v>424</v>
      </c>
      <c r="D153" s="15">
        <f>25-25</f>
        <v>0</v>
      </c>
      <c r="E153" s="17">
        <f>25-25</f>
        <v>0</v>
      </c>
      <c r="F153" s="17">
        <f>25-25</f>
        <v>0</v>
      </c>
    </row>
    <row r="154" spans="1:6" s="8" customFormat="1" ht="31.9" customHeight="1" x14ac:dyDescent="0.25">
      <c r="A154" s="338" t="s">
        <v>463</v>
      </c>
      <c r="B154" s="23" t="s">
        <v>117</v>
      </c>
      <c r="C154" s="82" t="s">
        <v>59</v>
      </c>
      <c r="D154" s="103">
        <f>D155+D156</f>
        <v>9285.8253499999992</v>
      </c>
      <c r="E154" s="25">
        <f>E155+E156</f>
        <v>0</v>
      </c>
      <c r="F154" s="25">
        <f>F155+F156</f>
        <v>0</v>
      </c>
    </row>
    <row r="155" spans="1:6" s="8" customFormat="1" ht="32.450000000000003" customHeight="1" x14ac:dyDescent="0.25">
      <c r="A155" s="327" t="s">
        <v>464</v>
      </c>
      <c r="B155" s="21" t="s">
        <v>117</v>
      </c>
      <c r="C155" s="4" t="s">
        <v>466</v>
      </c>
      <c r="D155" s="15">
        <f>'2  '!D64</f>
        <v>9192.9670999999998</v>
      </c>
      <c r="E155" s="15">
        <f>'2  '!E64</f>
        <v>0</v>
      </c>
      <c r="F155" s="15">
        <f>'2  '!F64</f>
        <v>0</v>
      </c>
    </row>
    <row r="156" spans="1:6" s="8" customFormat="1" ht="46.15" customHeight="1" x14ac:dyDescent="0.25">
      <c r="A156" s="327" t="s">
        <v>465</v>
      </c>
      <c r="B156" s="21" t="s">
        <v>117</v>
      </c>
      <c r="C156" s="4" t="s">
        <v>467</v>
      </c>
      <c r="D156" s="15">
        <v>92.858249999999998</v>
      </c>
      <c r="E156" s="17">
        <v>0</v>
      </c>
      <c r="F156" s="17">
        <v>0</v>
      </c>
    </row>
    <row r="157" spans="1:6" s="8" customFormat="1" ht="33" hidden="1" customHeight="1" x14ac:dyDescent="0.25">
      <c r="A157" s="338" t="s">
        <v>534</v>
      </c>
      <c r="B157" s="23" t="s">
        <v>117</v>
      </c>
      <c r="C157" s="82" t="s">
        <v>59</v>
      </c>
      <c r="D157" s="103">
        <f>D158+D159</f>
        <v>0</v>
      </c>
      <c r="E157" s="25">
        <f>E158+E159</f>
        <v>0</v>
      </c>
      <c r="F157" s="25">
        <f>F158+F159</f>
        <v>0</v>
      </c>
    </row>
    <row r="158" spans="1:6" s="8" customFormat="1" ht="46.15" hidden="1" customHeight="1" x14ac:dyDescent="0.25">
      <c r="A158" s="327" t="s">
        <v>535</v>
      </c>
      <c r="B158" s="21" t="s">
        <v>117</v>
      </c>
      <c r="C158" s="4" t="s">
        <v>536</v>
      </c>
      <c r="D158" s="15"/>
      <c r="E158" s="17"/>
      <c r="F158" s="17"/>
    </row>
    <row r="159" spans="1:6" s="8" customFormat="1" ht="46.15" hidden="1" customHeight="1" x14ac:dyDescent="0.25">
      <c r="A159" s="327" t="s">
        <v>537</v>
      </c>
      <c r="B159" s="21" t="s">
        <v>117</v>
      </c>
      <c r="C159" s="4" t="s">
        <v>538</v>
      </c>
      <c r="D159" s="15"/>
      <c r="E159" s="17"/>
      <c r="F159" s="17"/>
    </row>
    <row r="160" spans="1:6" s="8" customFormat="1" ht="40.9" customHeight="1" x14ac:dyDescent="0.25">
      <c r="A160" s="338" t="s">
        <v>539</v>
      </c>
      <c r="B160" s="23" t="s">
        <v>117</v>
      </c>
      <c r="C160" s="82" t="s">
        <v>541</v>
      </c>
      <c r="D160" s="103">
        <f>D161+D162</f>
        <v>102.06143</v>
      </c>
      <c r="E160" s="25">
        <f>E161+E162</f>
        <v>0</v>
      </c>
      <c r="F160" s="25">
        <f>F161+F162</f>
        <v>0</v>
      </c>
    </row>
    <row r="161" spans="1:6" s="8" customFormat="1" ht="44.45" customHeight="1" x14ac:dyDescent="0.25">
      <c r="A161" s="327" t="s">
        <v>540</v>
      </c>
      <c r="B161" s="21" t="s">
        <v>117</v>
      </c>
      <c r="C161" s="4" t="s">
        <v>541</v>
      </c>
      <c r="D161" s="15">
        <f>'2  '!D47</f>
        <v>102.04082</v>
      </c>
      <c r="E161" s="17">
        <v>0</v>
      </c>
      <c r="F161" s="17">
        <v>0</v>
      </c>
    </row>
    <row r="162" spans="1:6" s="8" customFormat="1" ht="59.45" customHeight="1" x14ac:dyDescent="0.25">
      <c r="A162" s="327" t="s">
        <v>542</v>
      </c>
      <c r="B162" s="21" t="s">
        <v>117</v>
      </c>
      <c r="C162" s="4" t="s">
        <v>541</v>
      </c>
      <c r="D162" s="15">
        <f>20.61/1000</f>
        <v>2.061E-2</v>
      </c>
      <c r="E162" s="17">
        <v>0</v>
      </c>
      <c r="F162" s="17">
        <v>0</v>
      </c>
    </row>
    <row r="163" spans="1:6" s="51" customFormat="1" ht="59.45" customHeight="1" x14ac:dyDescent="0.2">
      <c r="A163" s="338" t="s">
        <v>614</v>
      </c>
      <c r="B163" s="45" t="s">
        <v>117</v>
      </c>
      <c r="C163" s="89" t="s">
        <v>616</v>
      </c>
      <c r="D163" s="16">
        <f>D164+D165</f>
        <v>51.030719999999995</v>
      </c>
      <c r="E163" s="16">
        <f>E164+E165</f>
        <v>0</v>
      </c>
      <c r="F163" s="16">
        <f>F164+F165</f>
        <v>0</v>
      </c>
    </row>
    <row r="164" spans="1:6" s="8" customFormat="1" ht="59.45" customHeight="1" x14ac:dyDescent="0.25">
      <c r="A164" s="327" t="s">
        <v>540</v>
      </c>
      <c r="B164" s="21" t="s">
        <v>117</v>
      </c>
      <c r="C164" s="4" t="s">
        <v>616</v>
      </c>
      <c r="D164" s="15">
        <f>'2  '!D48</f>
        <v>51.020409999999998</v>
      </c>
      <c r="E164" s="17">
        <v>0</v>
      </c>
      <c r="F164" s="17">
        <v>0</v>
      </c>
    </row>
    <row r="165" spans="1:6" s="8" customFormat="1" ht="59.45" customHeight="1" x14ac:dyDescent="0.25">
      <c r="A165" s="327" t="s">
        <v>615</v>
      </c>
      <c r="B165" s="21" t="s">
        <v>117</v>
      </c>
      <c r="C165" s="4" t="s">
        <v>616</v>
      </c>
      <c r="D165" s="15">
        <v>1.031E-2</v>
      </c>
      <c r="E165" s="17">
        <v>0</v>
      </c>
      <c r="F165" s="17">
        <v>0</v>
      </c>
    </row>
    <row r="166" spans="1:6" s="8" customFormat="1" ht="44.65" customHeight="1" x14ac:dyDescent="0.25">
      <c r="A166" s="338" t="s">
        <v>293</v>
      </c>
      <c r="B166" s="23" t="s">
        <v>117</v>
      </c>
      <c r="C166" s="82" t="s">
        <v>62</v>
      </c>
      <c r="D166" s="103">
        <f>D167</f>
        <v>4063.1</v>
      </c>
      <c r="E166" s="25">
        <f>E167</f>
        <v>3524.1</v>
      </c>
      <c r="F166" s="25">
        <f>F167</f>
        <v>3524.1</v>
      </c>
    </row>
    <row r="167" spans="1:6" s="8" customFormat="1" ht="15" customHeight="1" x14ac:dyDescent="0.25">
      <c r="A167" s="327" t="s">
        <v>555</v>
      </c>
      <c r="B167" s="21" t="s">
        <v>117</v>
      </c>
      <c r="C167" s="4" t="s">
        <v>62</v>
      </c>
      <c r="D167" s="15">
        <f>3524.1+200+100+114+125</f>
        <v>4063.1</v>
      </c>
      <c r="E167" s="15">
        <v>3524.1</v>
      </c>
      <c r="F167" s="15">
        <v>3524.1</v>
      </c>
    </row>
    <row r="168" spans="1:6" s="8" customFormat="1" ht="60.6" customHeight="1" x14ac:dyDescent="0.25">
      <c r="A168" s="349" t="s">
        <v>612</v>
      </c>
      <c r="B168" s="46" t="s">
        <v>117</v>
      </c>
      <c r="C168" s="167" t="s">
        <v>330</v>
      </c>
      <c r="D168" s="99">
        <f>D169+D170</f>
        <v>1611.31423</v>
      </c>
      <c r="E168" s="19">
        <f>E169+E170</f>
        <v>0</v>
      </c>
      <c r="F168" s="19">
        <f>F169+F170</f>
        <v>0</v>
      </c>
    </row>
    <row r="169" spans="1:6" s="8" customFormat="1" ht="60" customHeight="1" x14ac:dyDescent="0.25">
      <c r="A169" s="327" t="s">
        <v>610</v>
      </c>
      <c r="B169" s="21" t="s">
        <v>117</v>
      </c>
      <c r="C169" s="4" t="s">
        <v>552</v>
      </c>
      <c r="D169" s="15">
        <f>'2  '!D51</f>
        <v>1608.7142899999999</v>
      </c>
      <c r="E169" s="15">
        <v>0</v>
      </c>
      <c r="F169" s="17">
        <v>0</v>
      </c>
    </row>
    <row r="170" spans="1:6" s="8" customFormat="1" ht="78" customHeight="1" x14ac:dyDescent="0.25">
      <c r="A170" s="327" t="s">
        <v>611</v>
      </c>
      <c r="B170" s="21" t="s">
        <v>117</v>
      </c>
      <c r="C170" s="4" t="s">
        <v>552</v>
      </c>
      <c r="D170" s="15">
        <f>16.24964-13.6497</f>
        <v>2.5999400000000001</v>
      </c>
      <c r="E170" s="17">
        <v>0</v>
      </c>
      <c r="F170" s="17">
        <v>0</v>
      </c>
    </row>
    <row r="171" spans="1:6" s="8" customFormat="1" ht="64.5" customHeight="1" x14ac:dyDescent="0.25">
      <c r="A171" s="349" t="s">
        <v>612</v>
      </c>
      <c r="B171" s="46" t="s">
        <v>117</v>
      </c>
      <c r="C171" s="167" t="s">
        <v>330</v>
      </c>
      <c r="D171" s="99">
        <f>D172+D173</f>
        <v>169.70202</v>
      </c>
      <c r="E171" s="19">
        <f>E172+E173</f>
        <v>169.70202</v>
      </c>
      <c r="F171" s="19">
        <f>F172+F173</f>
        <v>169.70202</v>
      </c>
    </row>
    <row r="172" spans="1:6" s="8" customFormat="1" ht="44.65" customHeight="1" x14ac:dyDescent="0.25">
      <c r="A172" s="327" t="s">
        <v>345</v>
      </c>
      <c r="B172" s="21" t="s">
        <v>117</v>
      </c>
      <c r="C172" s="4" t="s">
        <v>331</v>
      </c>
      <c r="D172" s="15">
        <v>168.005</v>
      </c>
      <c r="E172" s="17">
        <v>168.005</v>
      </c>
      <c r="F172" s="17">
        <v>168.005</v>
      </c>
    </row>
    <row r="173" spans="1:6" s="8" customFormat="1" ht="66.75" customHeight="1" x14ac:dyDescent="0.25">
      <c r="A173" s="327" t="s">
        <v>346</v>
      </c>
      <c r="B173" s="21" t="s">
        <v>117</v>
      </c>
      <c r="C173" s="4" t="s">
        <v>583</v>
      </c>
      <c r="D173" s="15">
        <v>1.69702</v>
      </c>
      <c r="E173" s="17">
        <v>1.69702</v>
      </c>
      <c r="F173" s="17">
        <v>1.69702</v>
      </c>
    </row>
    <row r="174" spans="1:6" s="8" customFormat="1" ht="61.15" customHeight="1" x14ac:dyDescent="0.25">
      <c r="A174" s="338" t="s">
        <v>294</v>
      </c>
      <c r="B174" s="23" t="s">
        <v>117</v>
      </c>
      <c r="C174" s="82" t="s">
        <v>63</v>
      </c>
      <c r="D174" s="103">
        <f>D175</f>
        <v>2478.8999999999996</v>
      </c>
      <c r="E174" s="25">
        <f>E175</f>
        <v>1949.5</v>
      </c>
      <c r="F174" s="25">
        <f>F175</f>
        <v>1949.5</v>
      </c>
    </row>
    <row r="175" spans="1:6" s="8" customFormat="1" ht="16.5" customHeight="1" x14ac:dyDescent="0.25">
      <c r="A175" s="327" t="s">
        <v>124</v>
      </c>
      <c r="B175" s="21" t="s">
        <v>117</v>
      </c>
      <c r="C175" s="4" t="s">
        <v>63</v>
      </c>
      <c r="D175" s="15">
        <f>1949.5+120+60+173.6+106.7+69.1</f>
        <v>2478.8999999999996</v>
      </c>
      <c r="E175" s="15">
        <v>1949.5</v>
      </c>
      <c r="F175" s="15">
        <v>1949.5</v>
      </c>
    </row>
    <row r="176" spans="1:6" ht="49.15" customHeight="1" x14ac:dyDescent="0.2">
      <c r="A176" s="338" t="s">
        <v>337</v>
      </c>
      <c r="B176" s="23" t="s">
        <v>117</v>
      </c>
      <c r="C176" s="94"/>
      <c r="D176" s="103">
        <f>D177+D178</f>
        <v>1010.10101</v>
      </c>
      <c r="E176" s="25">
        <f>E177+E178</f>
        <v>1010.10101</v>
      </c>
      <c r="F176" s="25">
        <f>F177+F178</f>
        <v>1010.10101</v>
      </c>
    </row>
    <row r="177" spans="1:6" ht="44.65" customHeight="1" x14ac:dyDescent="0.2">
      <c r="A177" s="327" t="s">
        <v>359</v>
      </c>
      <c r="B177" s="21" t="s">
        <v>117</v>
      </c>
      <c r="C177" s="3" t="s">
        <v>392</v>
      </c>
      <c r="D177" s="15">
        <v>1000</v>
      </c>
      <c r="E177" s="17">
        <v>1000</v>
      </c>
      <c r="F177" s="17">
        <v>1000</v>
      </c>
    </row>
    <row r="178" spans="1:6" ht="63" customHeight="1" x14ac:dyDescent="0.2">
      <c r="A178" s="327" t="s">
        <v>360</v>
      </c>
      <c r="B178" s="21" t="s">
        <v>117</v>
      </c>
      <c r="C178" s="3" t="s">
        <v>608</v>
      </c>
      <c r="D178" s="15">
        <v>10.10101</v>
      </c>
      <c r="E178" s="17">
        <v>10.10101</v>
      </c>
      <c r="F178" s="17">
        <v>10.10101</v>
      </c>
    </row>
    <row r="179" spans="1:6" s="8" customFormat="1" ht="19.899999999999999" customHeight="1" x14ac:dyDescent="0.25">
      <c r="A179" s="338" t="s">
        <v>298</v>
      </c>
      <c r="B179" s="23" t="s">
        <v>117</v>
      </c>
      <c r="C179" s="82" t="s">
        <v>491</v>
      </c>
      <c r="D179" s="103">
        <f>D180+D181</f>
        <v>1807</v>
      </c>
      <c r="E179" s="25">
        <f>E180+E181</f>
        <v>1347.2</v>
      </c>
      <c r="F179" s="25">
        <f>F180+F181</f>
        <v>1347.2</v>
      </c>
    </row>
    <row r="180" spans="1:6" s="8" customFormat="1" ht="31.15" customHeight="1" x14ac:dyDescent="0.25">
      <c r="A180" s="327" t="s">
        <v>297</v>
      </c>
      <c r="B180" s="21" t="s">
        <v>117</v>
      </c>
      <c r="C180" s="4" t="s">
        <v>64</v>
      </c>
      <c r="D180" s="15">
        <f>1347.2+140+40+173+106.8</f>
        <v>1807</v>
      </c>
      <c r="E180" s="15">
        <v>1347.2</v>
      </c>
      <c r="F180" s="15">
        <v>1347.2</v>
      </c>
    </row>
    <row r="181" spans="1:6" s="8" customFormat="1" ht="45.75" hidden="1" customHeight="1" x14ac:dyDescent="0.25">
      <c r="A181" s="327" t="s">
        <v>295</v>
      </c>
      <c r="B181" s="21" t="s">
        <v>426</v>
      </c>
      <c r="C181" s="4" t="s">
        <v>265</v>
      </c>
      <c r="D181" s="15"/>
      <c r="E181" s="17"/>
      <c r="F181" s="17"/>
    </row>
    <row r="182" spans="1:6" s="8" customFormat="1" ht="32.450000000000003" customHeight="1" x14ac:dyDescent="0.25">
      <c r="A182" s="338" t="s">
        <v>488</v>
      </c>
      <c r="B182" s="23" t="s">
        <v>117</v>
      </c>
      <c r="C182" s="82"/>
      <c r="D182" s="103">
        <f>D183+D185</f>
        <v>18382.400000000001</v>
      </c>
      <c r="E182" s="25">
        <f>E183+E185</f>
        <v>15687.2</v>
      </c>
      <c r="F182" s="25">
        <f>F183+F185</f>
        <v>15687.2</v>
      </c>
    </row>
    <row r="183" spans="1:6" s="8" customFormat="1" ht="34.5" customHeight="1" x14ac:dyDescent="0.25">
      <c r="A183" s="338" t="s">
        <v>505</v>
      </c>
      <c r="B183" s="23" t="s">
        <v>117</v>
      </c>
      <c r="C183" s="82" t="s">
        <v>489</v>
      </c>
      <c r="D183" s="103">
        <f>D184</f>
        <v>13052.2</v>
      </c>
      <c r="E183" s="25">
        <f>E184</f>
        <v>11174.7</v>
      </c>
      <c r="F183" s="25">
        <f>F184</f>
        <v>11174.7</v>
      </c>
    </row>
    <row r="184" spans="1:6" s="8" customFormat="1" ht="24.75" customHeight="1" x14ac:dyDescent="0.25">
      <c r="A184" s="327" t="s">
        <v>506</v>
      </c>
      <c r="B184" s="46" t="s">
        <v>117</v>
      </c>
      <c r="C184" s="167" t="s">
        <v>489</v>
      </c>
      <c r="D184" s="15">
        <f>11174.7+200+500+742+435.5</f>
        <v>13052.2</v>
      </c>
      <c r="E184" s="15">
        <v>11174.7</v>
      </c>
      <c r="F184" s="15">
        <v>11174.7</v>
      </c>
    </row>
    <row r="185" spans="1:6" s="8" customFormat="1" ht="32.25" customHeight="1" x14ac:dyDescent="0.25">
      <c r="A185" s="338" t="s">
        <v>828</v>
      </c>
      <c r="B185" s="23" t="s">
        <v>117</v>
      </c>
      <c r="C185" s="82" t="s">
        <v>490</v>
      </c>
      <c r="D185" s="103">
        <f>D186</f>
        <v>5330.2</v>
      </c>
      <c r="E185" s="25">
        <f>E186</f>
        <v>4512.5</v>
      </c>
      <c r="F185" s="25">
        <f>F186</f>
        <v>4512.5</v>
      </c>
    </row>
    <row r="186" spans="1:6" s="8" customFormat="1" ht="24.75" customHeight="1" x14ac:dyDescent="0.25">
      <c r="A186" s="327" t="s">
        <v>507</v>
      </c>
      <c r="B186" s="21" t="s">
        <v>117</v>
      </c>
      <c r="C186" s="167" t="s">
        <v>490</v>
      </c>
      <c r="D186" s="15">
        <f>4512.5+150+200+278+189.7</f>
        <v>5330.2</v>
      </c>
      <c r="E186" s="15">
        <v>4512.5</v>
      </c>
      <c r="F186" s="15">
        <v>4512.5</v>
      </c>
    </row>
    <row r="187" spans="1:6" s="8" customFormat="1" ht="33" hidden="1" customHeight="1" x14ac:dyDescent="0.25">
      <c r="A187" s="421" t="s">
        <v>235</v>
      </c>
      <c r="B187" s="21" t="s">
        <v>427</v>
      </c>
      <c r="C187" s="89" t="s">
        <v>28</v>
      </c>
      <c r="D187" s="16">
        <f>D188+D189+D192</f>
        <v>0</v>
      </c>
      <c r="E187" s="26">
        <f>E188+E189+E192</f>
        <v>0</v>
      </c>
      <c r="F187" s="26">
        <f>F188+F189+F192</f>
        <v>0</v>
      </c>
    </row>
    <row r="188" spans="1:6" s="8" customFormat="1" ht="17.25" hidden="1" customHeight="1" x14ac:dyDescent="0.25">
      <c r="A188" s="327" t="s">
        <v>95</v>
      </c>
      <c r="B188" s="21" t="s">
        <v>428</v>
      </c>
      <c r="C188" s="4" t="s">
        <v>287</v>
      </c>
      <c r="D188" s="15">
        <v>0</v>
      </c>
      <c r="E188" s="17">
        <v>0</v>
      </c>
      <c r="F188" s="17">
        <v>0</v>
      </c>
    </row>
    <row r="189" spans="1:6" s="8" customFormat="1" ht="19.5" hidden="1" customHeight="1" x14ac:dyDescent="0.25">
      <c r="A189" s="327" t="s">
        <v>289</v>
      </c>
      <c r="B189" s="21" t="s">
        <v>429</v>
      </c>
      <c r="C189" s="4" t="s">
        <v>288</v>
      </c>
      <c r="D189" s="15"/>
      <c r="E189" s="17"/>
      <c r="F189" s="17"/>
    </row>
    <row r="190" spans="1:6" s="51" customFormat="1" ht="33.75" customHeight="1" x14ac:dyDescent="0.2">
      <c r="A190" s="421" t="s">
        <v>450</v>
      </c>
      <c r="B190" s="45" t="s">
        <v>117</v>
      </c>
      <c r="C190" s="89" t="s">
        <v>635</v>
      </c>
      <c r="D190" s="16">
        <f>D191</f>
        <v>0</v>
      </c>
      <c r="E190" s="26">
        <f>E191</f>
        <v>0</v>
      </c>
      <c r="F190" s="26">
        <f>F191</f>
        <v>0</v>
      </c>
    </row>
    <row r="191" spans="1:6" s="8" customFormat="1" ht="31.5" hidden="1" customHeight="1" x14ac:dyDescent="0.25">
      <c r="A191" s="327" t="s">
        <v>634</v>
      </c>
      <c r="B191" s="21" t="s">
        <v>117</v>
      </c>
      <c r="C191" s="4" t="s">
        <v>635</v>
      </c>
      <c r="D191" s="15"/>
      <c r="E191" s="17"/>
      <c r="F191" s="17"/>
    </row>
    <row r="192" spans="1:6" s="8" customFormat="1" ht="12" hidden="1" customHeight="1" x14ac:dyDescent="0.25">
      <c r="A192" s="327"/>
      <c r="B192" s="21"/>
      <c r="C192" s="4"/>
      <c r="D192" s="15"/>
      <c r="E192" s="17"/>
      <c r="F192" s="17"/>
    </row>
    <row r="193" spans="1:6" s="184" customFormat="1" ht="67.5" customHeight="1" x14ac:dyDescent="0.25">
      <c r="A193" s="338" t="s">
        <v>585</v>
      </c>
      <c r="B193" s="23" t="s">
        <v>117</v>
      </c>
      <c r="C193" s="82" t="s">
        <v>584</v>
      </c>
      <c r="D193" s="103">
        <f>D194+D195</f>
        <v>722.09590000000003</v>
      </c>
      <c r="E193" s="25">
        <f>E194+E195</f>
        <v>0</v>
      </c>
      <c r="F193" s="25">
        <f>F194+F195</f>
        <v>0</v>
      </c>
    </row>
    <row r="194" spans="1:6" s="8" customFormat="1" ht="63.75" customHeight="1" x14ac:dyDescent="0.25">
      <c r="A194" s="327" t="s">
        <v>509</v>
      </c>
      <c r="B194" s="21" t="s">
        <v>117</v>
      </c>
      <c r="C194" s="4" t="s">
        <v>553</v>
      </c>
      <c r="D194" s="15">
        <v>0</v>
      </c>
      <c r="E194" s="17">
        <v>0</v>
      </c>
      <c r="F194" s="17">
        <v>0</v>
      </c>
    </row>
    <row r="195" spans="1:6" s="8" customFormat="1" ht="66.75" customHeight="1" x14ac:dyDescent="0.25">
      <c r="A195" s="327" t="s">
        <v>554</v>
      </c>
      <c r="B195" s="21" t="s">
        <v>117</v>
      </c>
      <c r="C195" s="4" t="s">
        <v>556</v>
      </c>
      <c r="D195" s="15">
        <f>7.22096+714.87494</f>
        <v>722.09590000000003</v>
      </c>
      <c r="E195" s="17">
        <v>0</v>
      </c>
      <c r="F195" s="17">
        <v>0</v>
      </c>
    </row>
    <row r="196" spans="1:6" s="8" customFormat="1" ht="45.6" customHeight="1" x14ac:dyDescent="0.25">
      <c r="A196" s="411" t="s">
        <v>561</v>
      </c>
      <c r="B196" s="79" t="s">
        <v>222</v>
      </c>
      <c r="C196" s="79" t="s">
        <v>251</v>
      </c>
      <c r="D196" s="80">
        <f>D199+D200+D197+D198</f>
        <v>200</v>
      </c>
      <c r="E196" s="80">
        <f>E199+E200+E197+E198</f>
        <v>200</v>
      </c>
      <c r="F196" s="80">
        <f>F199+F200+F197+F198</f>
        <v>200</v>
      </c>
    </row>
    <row r="197" spans="1:6" s="8" customFormat="1" ht="45.6" hidden="1" customHeight="1" x14ac:dyDescent="0.25">
      <c r="A197" s="327"/>
      <c r="B197" s="88"/>
      <c r="C197" s="3"/>
      <c r="D197" s="61"/>
      <c r="E197" s="61"/>
      <c r="F197" s="61"/>
    </row>
    <row r="198" spans="1:6" s="8" customFormat="1" ht="45.6" hidden="1" customHeight="1" x14ac:dyDescent="0.25">
      <c r="A198" s="327"/>
      <c r="B198" s="88"/>
      <c r="C198" s="3"/>
      <c r="D198" s="61"/>
      <c r="E198" s="61"/>
      <c r="F198" s="61"/>
    </row>
    <row r="199" spans="1:6" s="8" customFormat="1" ht="30.6" customHeight="1" x14ac:dyDescent="0.25">
      <c r="A199" s="327" t="s">
        <v>386</v>
      </c>
      <c r="B199" s="21" t="s">
        <v>117</v>
      </c>
      <c r="C199" s="4" t="s">
        <v>252</v>
      </c>
      <c r="D199" s="15">
        <v>197</v>
      </c>
      <c r="E199" s="15">
        <v>197</v>
      </c>
      <c r="F199" s="15">
        <v>197</v>
      </c>
    </row>
    <row r="200" spans="1:6" s="8" customFormat="1" ht="30.6" customHeight="1" x14ac:dyDescent="0.25">
      <c r="A200" s="326" t="s">
        <v>605</v>
      </c>
      <c r="B200" s="3" t="s">
        <v>117</v>
      </c>
      <c r="C200" s="4" t="s">
        <v>252</v>
      </c>
      <c r="D200" s="15">
        <v>3</v>
      </c>
      <c r="E200" s="15">
        <v>3</v>
      </c>
      <c r="F200" s="15">
        <v>3</v>
      </c>
    </row>
    <row r="201" spans="1:6" s="8" customFormat="1" ht="61.9" customHeight="1" x14ac:dyDescent="0.25">
      <c r="A201" s="411" t="s">
        <v>586</v>
      </c>
      <c r="B201" s="79" t="s">
        <v>222</v>
      </c>
      <c r="C201" s="79" t="s">
        <v>253</v>
      </c>
      <c r="D201" s="80">
        <f>SUM(D202:D208)</f>
        <v>46653.259190000004</v>
      </c>
      <c r="E201" s="80">
        <f>SUM(E202:E208)</f>
        <v>22508</v>
      </c>
      <c r="F201" s="80">
        <f>SUM(F202:F208)</f>
        <v>23428</v>
      </c>
    </row>
    <row r="202" spans="1:6" s="8" customFormat="1" ht="43.15" hidden="1" customHeight="1" x14ac:dyDescent="0.25">
      <c r="A202" s="327" t="s">
        <v>458</v>
      </c>
      <c r="B202" s="21" t="s">
        <v>117</v>
      </c>
      <c r="C202" s="4" t="s">
        <v>258</v>
      </c>
      <c r="D202" s="15"/>
      <c r="E202" s="17"/>
      <c r="F202" s="17"/>
    </row>
    <row r="203" spans="1:6" s="8" customFormat="1" ht="18.600000000000001" customHeight="1" x14ac:dyDescent="0.25">
      <c r="A203" s="327" t="s">
        <v>210</v>
      </c>
      <c r="B203" s="21" t="s">
        <v>117</v>
      </c>
      <c r="C203" s="4" t="s">
        <v>260</v>
      </c>
      <c r="D203" s="15">
        <f>6275-121.21212+10638.25919-80.80808+50.50505</f>
        <v>16761.744040000001</v>
      </c>
      <c r="E203" s="17">
        <v>6720</v>
      </c>
      <c r="F203" s="17">
        <v>6995</v>
      </c>
    </row>
    <row r="204" spans="1:6" s="8" customFormat="1" ht="15.6" customHeight="1" x14ac:dyDescent="0.25">
      <c r="A204" s="327" t="s">
        <v>175</v>
      </c>
      <c r="B204" s="21" t="s">
        <v>117</v>
      </c>
      <c r="C204" s="4" t="s">
        <v>259</v>
      </c>
      <c r="D204" s="15">
        <v>14740</v>
      </c>
      <c r="E204" s="17">
        <v>15788</v>
      </c>
      <c r="F204" s="17">
        <v>16433</v>
      </c>
    </row>
    <row r="205" spans="1:6" s="8" customFormat="1" ht="45.75" hidden="1" customHeight="1" x14ac:dyDescent="0.25">
      <c r="A205" s="327" t="s">
        <v>272</v>
      </c>
      <c r="B205" s="21" t="s">
        <v>117</v>
      </c>
      <c r="C205" s="4" t="s">
        <v>273</v>
      </c>
      <c r="D205" s="15"/>
      <c r="E205" s="17"/>
      <c r="F205" s="17"/>
    </row>
    <row r="206" spans="1:6" s="8" customFormat="1" ht="45.75" hidden="1" customHeight="1" x14ac:dyDescent="0.25">
      <c r="A206" s="327" t="s">
        <v>276</v>
      </c>
      <c r="B206" s="21" t="s">
        <v>430</v>
      </c>
      <c r="C206" s="4" t="s">
        <v>277</v>
      </c>
      <c r="D206" s="15"/>
      <c r="E206" s="17"/>
      <c r="F206" s="17"/>
    </row>
    <row r="207" spans="1:6" s="8" customFormat="1" ht="31.15" customHeight="1" x14ac:dyDescent="0.25">
      <c r="A207" s="327" t="s">
        <v>397</v>
      </c>
      <c r="B207" s="21" t="s">
        <v>117</v>
      </c>
      <c r="C207" s="4" t="s">
        <v>387</v>
      </c>
      <c r="D207" s="15">
        <f>'2  '!D68</f>
        <v>15000</v>
      </c>
      <c r="E207" s="17">
        <f>'2  '!E68</f>
        <v>0</v>
      </c>
      <c r="F207" s="17">
        <f>'2  '!F68</f>
        <v>0</v>
      </c>
    </row>
    <row r="208" spans="1:6" s="8" customFormat="1" ht="43.15" customHeight="1" x14ac:dyDescent="0.25">
      <c r="A208" s="327" t="s">
        <v>398</v>
      </c>
      <c r="B208" s="21" t="s">
        <v>117</v>
      </c>
      <c r="C208" s="4" t="s">
        <v>396</v>
      </c>
      <c r="D208" s="15">
        <f>121.21212+80.80808-50.50505</f>
        <v>151.51515000000001</v>
      </c>
      <c r="E208" s="17">
        <v>0</v>
      </c>
      <c r="F208" s="17">
        <v>0</v>
      </c>
    </row>
    <row r="209" spans="1:6" s="8" customFormat="1" ht="45.75" customHeight="1" x14ac:dyDescent="0.25">
      <c r="A209" s="411" t="s">
        <v>485</v>
      </c>
      <c r="B209" s="79" t="s">
        <v>222</v>
      </c>
      <c r="C209" s="79" t="s">
        <v>284</v>
      </c>
      <c r="D209" s="80">
        <f>SUM(D210:D214)</f>
        <v>840</v>
      </c>
      <c r="E209" s="80">
        <f>SUM(E210:E213)</f>
        <v>590</v>
      </c>
      <c r="F209" s="80">
        <f>SUM(F210:F213)</f>
        <v>590</v>
      </c>
    </row>
    <row r="210" spans="1:6" s="8" customFormat="1" ht="17.649999999999999" customHeight="1" x14ac:dyDescent="0.25">
      <c r="A210" s="327" t="s">
        <v>446</v>
      </c>
      <c r="B210" s="21" t="s">
        <v>225</v>
      </c>
      <c r="C210" s="4" t="s">
        <v>285</v>
      </c>
      <c r="D210" s="15">
        <f>100+140+300</f>
        <v>540</v>
      </c>
      <c r="E210" s="15">
        <v>550</v>
      </c>
      <c r="F210" s="15">
        <f>270+80+200</f>
        <v>550</v>
      </c>
    </row>
    <row r="211" spans="1:6" s="8" customFormat="1" ht="32.25" customHeight="1" x14ac:dyDescent="0.25">
      <c r="A211" s="327" t="s">
        <v>445</v>
      </c>
      <c r="B211" s="21" t="s">
        <v>117</v>
      </c>
      <c r="C211" s="4" t="s">
        <v>365</v>
      </c>
      <c r="D211" s="15">
        <v>10</v>
      </c>
      <c r="E211" s="15">
        <v>20</v>
      </c>
      <c r="F211" s="15">
        <f>20</f>
        <v>20</v>
      </c>
    </row>
    <row r="212" spans="1:6" s="8" customFormat="1" ht="16.899999999999999" customHeight="1" x14ac:dyDescent="0.25">
      <c r="A212" s="327" t="s">
        <v>447</v>
      </c>
      <c r="B212" s="21" t="s">
        <v>117</v>
      </c>
      <c r="C212" s="4" t="s">
        <v>444</v>
      </c>
      <c r="D212" s="15">
        <f>270+10</f>
        <v>280</v>
      </c>
      <c r="E212" s="15">
        <v>20</v>
      </c>
      <c r="F212" s="15">
        <f>20</f>
        <v>20</v>
      </c>
    </row>
    <row r="213" spans="1:6" s="8" customFormat="1" ht="16.899999999999999" customHeight="1" x14ac:dyDescent="0.25">
      <c r="A213" s="327" t="s">
        <v>454</v>
      </c>
      <c r="B213" s="21" t="s">
        <v>225</v>
      </c>
      <c r="C213" s="4" t="s">
        <v>455</v>
      </c>
      <c r="D213" s="15">
        <v>10</v>
      </c>
      <c r="E213" s="15">
        <v>0</v>
      </c>
      <c r="F213" s="15">
        <v>0</v>
      </c>
    </row>
    <row r="214" spans="1:6" s="8" customFormat="1" ht="29.45" hidden="1" customHeight="1" x14ac:dyDescent="0.25">
      <c r="A214" s="326" t="s">
        <v>629</v>
      </c>
      <c r="B214" s="3" t="s">
        <v>117</v>
      </c>
      <c r="C214" s="4" t="s">
        <v>628</v>
      </c>
      <c r="D214" s="15"/>
      <c r="E214" s="15">
        <v>0</v>
      </c>
      <c r="F214" s="15">
        <v>0</v>
      </c>
    </row>
    <row r="215" spans="1:6" s="8" customFormat="1" ht="45.75" customHeight="1" x14ac:dyDescent="0.25">
      <c r="A215" s="411" t="s">
        <v>486</v>
      </c>
      <c r="B215" s="79" t="s">
        <v>222</v>
      </c>
      <c r="C215" s="79" t="s">
        <v>286</v>
      </c>
      <c r="D215" s="80">
        <f>SUM(D216:D222)</f>
        <v>22888.52015</v>
      </c>
      <c r="E215" s="80">
        <f>SUM(E216:E222)</f>
        <v>0</v>
      </c>
      <c r="F215" s="80">
        <f>SUM(F216:F222)</f>
        <v>0</v>
      </c>
    </row>
    <row r="216" spans="1:6" s="8" customFormat="1" ht="33" hidden="1" customHeight="1" x14ac:dyDescent="0.25">
      <c r="A216" s="327" t="s">
        <v>290</v>
      </c>
      <c r="B216" s="21" t="s">
        <v>431</v>
      </c>
      <c r="C216" s="4" t="s">
        <v>283</v>
      </c>
      <c r="D216" s="15">
        <v>0</v>
      </c>
      <c r="E216" s="17">
        <v>0</v>
      </c>
      <c r="F216" s="17">
        <v>0</v>
      </c>
    </row>
    <row r="217" spans="1:6" s="8" customFormat="1" ht="15.6" customHeight="1" x14ac:dyDescent="0.25">
      <c r="A217" s="327" t="s">
        <v>130</v>
      </c>
      <c r="B217" s="21" t="s">
        <v>117</v>
      </c>
      <c r="C217" s="4" t="s">
        <v>282</v>
      </c>
      <c r="D217" s="15">
        <f>110-100</f>
        <v>10</v>
      </c>
      <c r="E217" s="17">
        <v>0</v>
      </c>
      <c r="F217" s="17">
        <v>0</v>
      </c>
    </row>
    <row r="218" spans="1:6" s="8" customFormat="1" ht="58.15" customHeight="1" x14ac:dyDescent="0.25">
      <c r="A218" s="327" t="s">
        <v>291</v>
      </c>
      <c r="B218" s="21" t="s">
        <v>226</v>
      </c>
      <c r="C218" s="4" t="s">
        <v>279</v>
      </c>
      <c r="D218" s="15">
        <f>'2  '!D80</f>
        <v>11041.041999999999</v>
      </c>
      <c r="E218" s="17">
        <v>0</v>
      </c>
      <c r="F218" s="17">
        <v>0</v>
      </c>
    </row>
    <row r="219" spans="1:6" s="8" customFormat="1" ht="31.5" customHeight="1" x14ac:dyDescent="0.25">
      <c r="A219" s="327" t="s">
        <v>185</v>
      </c>
      <c r="B219" s="21" t="s">
        <v>226</v>
      </c>
      <c r="C219" s="4" t="s">
        <v>280</v>
      </c>
      <c r="D219" s="15">
        <v>7883.3519999999999</v>
      </c>
      <c r="E219" s="17">
        <v>0</v>
      </c>
      <c r="F219" s="17">
        <v>0</v>
      </c>
    </row>
    <row r="220" spans="1:6" s="8" customFormat="1" ht="29.65" customHeight="1" x14ac:dyDescent="0.25">
      <c r="A220" s="327" t="s">
        <v>606</v>
      </c>
      <c r="B220" s="21" t="s">
        <v>226</v>
      </c>
      <c r="C220" s="4" t="s">
        <v>281</v>
      </c>
      <c r="D220" s="15">
        <f>820+200+80+2482.83154</f>
        <v>3582.8315400000001</v>
      </c>
      <c r="E220" s="17">
        <v>0</v>
      </c>
      <c r="F220" s="17">
        <v>0</v>
      </c>
    </row>
    <row r="221" spans="1:6" s="8" customFormat="1" ht="43.15" hidden="1" customHeight="1" x14ac:dyDescent="0.25">
      <c r="A221" s="327" t="s">
        <v>606</v>
      </c>
      <c r="B221" s="21" t="s">
        <v>226</v>
      </c>
      <c r="C221" s="4" t="s">
        <v>281</v>
      </c>
      <c r="D221" s="15"/>
      <c r="E221" s="17"/>
      <c r="F221" s="17"/>
    </row>
    <row r="222" spans="1:6" s="8" customFormat="1" ht="30" customHeight="1" x14ac:dyDescent="0.25">
      <c r="A222" s="326" t="s">
        <v>607</v>
      </c>
      <c r="B222" s="3" t="s">
        <v>226</v>
      </c>
      <c r="C222" s="4" t="s">
        <v>281</v>
      </c>
      <c r="D222" s="15">
        <f>900-500-28.70539</f>
        <v>371.29460999999998</v>
      </c>
      <c r="E222" s="15">
        <v>0</v>
      </c>
      <c r="F222" s="15">
        <v>0</v>
      </c>
    </row>
    <row r="223" spans="1:6" s="8" customFormat="1" ht="33.75" customHeight="1" x14ac:dyDescent="0.25">
      <c r="A223" s="411" t="s">
        <v>578</v>
      </c>
      <c r="B223" s="79" t="s">
        <v>222</v>
      </c>
      <c r="C223" s="81" t="s">
        <v>308</v>
      </c>
      <c r="D223" s="80">
        <f>D224</f>
        <v>20</v>
      </c>
      <c r="E223" s="80">
        <f t="shared" ref="D223:F224" si="13">E224</f>
        <v>20</v>
      </c>
      <c r="F223" s="80">
        <f t="shared" si="13"/>
        <v>0</v>
      </c>
    </row>
    <row r="224" spans="1:6" s="8" customFormat="1" ht="28.9" customHeight="1" x14ac:dyDescent="0.25">
      <c r="A224" s="327" t="s">
        <v>309</v>
      </c>
      <c r="B224" s="21" t="s">
        <v>117</v>
      </c>
      <c r="C224" s="4" t="s">
        <v>310</v>
      </c>
      <c r="D224" s="15">
        <f t="shared" si="13"/>
        <v>20</v>
      </c>
      <c r="E224" s="17">
        <f t="shared" si="13"/>
        <v>20</v>
      </c>
      <c r="F224" s="17">
        <f t="shared" si="13"/>
        <v>0</v>
      </c>
    </row>
    <row r="225" spans="1:7" s="8" customFormat="1" ht="16.5" customHeight="1" x14ac:dyDescent="0.25">
      <c r="A225" s="327" t="s">
        <v>338</v>
      </c>
      <c r="B225" s="21" t="s">
        <v>117</v>
      </c>
      <c r="C225" s="4" t="s">
        <v>311</v>
      </c>
      <c r="D225" s="15">
        <v>20</v>
      </c>
      <c r="E225" s="15">
        <v>20</v>
      </c>
      <c r="F225" s="15">
        <v>0</v>
      </c>
    </row>
    <row r="226" spans="1:7" s="8" customFormat="1" ht="44.25" customHeight="1" x14ac:dyDescent="0.25">
      <c r="A226" s="411" t="s">
        <v>474</v>
      </c>
      <c r="B226" s="79" t="s">
        <v>222</v>
      </c>
      <c r="C226" s="79" t="s">
        <v>316</v>
      </c>
      <c r="D226" s="80">
        <f>D227+D228</f>
        <v>545.71515151515155</v>
      </c>
      <c r="E226" s="80">
        <f t="shared" ref="E226:F226" si="14">E227+E228</f>
        <v>0</v>
      </c>
      <c r="F226" s="80">
        <f t="shared" si="14"/>
        <v>0</v>
      </c>
    </row>
    <row r="227" spans="1:7" s="8" customFormat="1" ht="49.5" customHeight="1" x14ac:dyDescent="0.25">
      <c r="A227" s="327" t="s">
        <v>347</v>
      </c>
      <c r="B227" s="21" t="s">
        <v>117</v>
      </c>
      <c r="C227" s="4" t="s">
        <v>317</v>
      </c>
      <c r="D227" s="15">
        <f>'2  '!D67</f>
        <v>540.25800000000004</v>
      </c>
      <c r="E227" s="15">
        <f>'2  '!E67</f>
        <v>0</v>
      </c>
      <c r="F227" s="15">
        <f>'2  '!F67</f>
        <v>0</v>
      </c>
    </row>
    <row r="228" spans="1:7" s="8" customFormat="1" ht="51" customHeight="1" x14ac:dyDescent="0.25">
      <c r="A228" s="327" t="s">
        <v>348</v>
      </c>
      <c r="B228" s="21" t="s">
        <v>117</v>
      </c>
      <c r="C228" s="4" t="s">
        <v>564</v>
      </c>
      <c r="D228" s="15">
        <f>D227/99</f>
        <v>5.4571515151515158</v>
      </c>
      <c r="E228" s="15">
        <f>E227/99</f>
        <v>0</v>
      </c>
      <c r="F228" s="15">
        <f>F227/99</f>
        <v>0</v>
      </c>
    </row>
    <row r="229" spans="1:7" s="8" customFormat="1" ht="51" customHeight="1" x14ac:dyDescent="0.25">
      <c r="A229" s="411" t="s">
        <v>1155</v>
      </c>
      <c r="B229" s="79" t="s">
        <v>222</v>
      </c>
      <c r="C229" s="79" t="s">
        <v>316</v>
      </c>
      <c r="D229" s="80">
        <f>D230+D231</f>
        <v>0</v>
      </c>
      <c r="E229" s="80">
        <f t="shared" ref="E229:F229" si="15">E230+E231</f>
        <v>60.606059999999999</v>
      </c>
      <c r="F229" s="80">
        <f t="shared" si="15"/>
        <v>60.606059999999999</v>
      </c>
    </row>
    <row r="230" spans="1:7" s="8" customFormat="1" ht="51" customHeight="1" x14ac:dyDescent="0.25">
      <c r="A230" s="327" t="s">
        <v>347</v>
      </c>
      <c r="B230" s="90" t="s">
        <v>117</v>
      </c>
      <c r="C230" s="4" t="s">
        <v>317</v>
      </c>
      <c r="D230" s="16">
        <v>0</v>
      </c>
      <c r="E230" s="17">
        <f>'2  '!E67</f>
        <v>0</v>
      </c>
      <c r="F230" s="17">
        <f>'2  '!F67</f>
        <v>0</v>
      </c>
    </row>
    <row r="231" spans="1:7" s="8" customFormat="1" ht="51" customHeight="1" x14ac:dyDescent="0.25">
      <c r="A231" s="327" t="s">
        <v>348</v>
      </c>
      <c r="B231" s="21" t="s">
        <v>117</v>
      </c>
      <c r="C231" s="4" t="s">
        <v>564</v>
      </c>
      <c r="D231" s="15">
        <v>0</v>
      </c>
      <c r="E231" s="15">
        <v>60.606059999999999</v>
      </c>
      <c r="F231" s="15">
        <v>60.606059999999999</v>
      </c>
    </row>
    <row r="232" spans="1:7" s="8" customFormat="1" ht="73.900000000000006" customHeight="1" x14ac:dyDescent="0.25">
      <c r="A232" s="411" t="s">
        <v>440</v>
      </c>
      <c r="B232" s="79" t="s">
        <v>222</v>
      </c>
      <c r="C232" s="79" t="s">
        <v>416</v>
      </c>
      <c r="D232" s="80">
        <f>SUM(D233:D237)</f>
        <v>28827.974710000002</v>
      </c>
      <c r="E232" s="80">
        <f>SUM(E233:E237)</f>
        <v>38371.855009999999</v>
      </c>
      <c r="F232" s="80">
        <f>SUM(F233:F237)</f>
        <v>0</v>
      </c>
    </row>
    <row r="233" spans="1:7" s="8" customFormat="1" ht="31.9" customHeight="1" x14ac:dyDescent="0.25">
      <c r="A233" s="327" t="s">
        <v>418</v>
      </c>
      <c r="B233" s="21" t="s">
        <v>117</v>
      </c>
      <c r="C233" s="4" t="s">
        <v>420</v>
      </c>
      <c r="D233" s="15">
        <f>'2  '!D84</f>
        <v>15399.59071</v>
      </c>
      <c r="E233" s="17">
        <f>'2  '!E84</f>
        <v>15787.855009999999</v>
      </c>
      <c r="F233" s="17">
        <f>'2  '!F84-16369.45488</f>
        <v>0</v>
      </c>
    </row>
    <row r="234" spans="1:7" s="8" customFormat="1" ht="33" hidden="1" customHeight="1" x14ac:dyDescent="0.25">
      <c r="A234" s="327" t="s">
        <v>419</v>
      </c>
      <c r="B234" s="21" t="s">
        <v>117</v>
      </c>
      <c r="C234" s="4" t="s">
        <v>421</v>
      </c>
      <c r="D234" s="15"/>
      <c r="E234" s="17"/>
      <c r="F234" s="17"/>
    </row>
    <row r="235" spans="1:7" s="8" customFormat="1" ht="44.65" customHeight="1" x14ac:dyDescent="0.25">
      <c r="A235" s="327" t="s">
        <v>484</v>
      </c>
      <c r="B235" s="21" t="s">
        <v>117</v>
      </c>
      <c r="C235" s="4" t="s">
        <v>1059</v>
      </c>
      <c r="D235" s="15">
        <f>15761.80812-1489.302-722.10612-122.016</f>
        <v>13428.384</v>
      </c>
      <c r="E235" s="15">
        <f>9816.49088-782.89088</f>
        <v>9033.5999999999985</v>
      </c>
      <c r="F235" s="15">
        <f>9816.49087-782.89087-9033.6</f>
        <v>0</v>
      </c>
      <c r="G235" s="49"/>
    </row>
    <row r="236" spans="1:7" s="8" customFormat="1" ht="44.65" customHeight="1" x14ac:dyDescent="0.25">
      <c r="A236" s="327" t="s">
        <v>1056</v>
      </c>
      <c r="B236" s="21" t="s">
        <v>117</v>
      </c>
      <c r="C236" s="4" t="s">
        <v>1059</v>
      </c>
      <c r="D236" s="15">
        <f>1489.302-1489.302</f>
        <v>0</v>
      </c>
      <c r="E236" s="15">
        <v>0</v>
      </c>
      <c r="F236" s="15">
        <v>0</v>
      </c>
      <c r="G236" s="49"/>
    </row>
    <row r="237" spans="1:7" s="8" customFormat="1" ht="44.65" customHeight="1" x14ac:dyDescent="0.25">
      <c r="A237" s="327" t="s">
        <v>417</v>
      </c>
      <c r="B237" s="21" t="s">
        <v>117</v>
      </c>
      <c r="C237" s="4" t="s">
        <v>483</v>
      </c>
      <c r="D237" s="15">
        <f>'2  '!D87</f>
        <v>0</v>
      </c>
      <c r="E237" s="15">
        <f>'2  '!E87</f>
        <v>13550.4</v>
      </c>
      <c r="F237" s="15">
        <f>'2  '!F87-13550.4</f>
        <v>0</v>
      </c>
      <c r="G237" s="49"/>
    </row>
    <row r="238" spans="1:7" s="8" customFormat="1" ht="33" customHeight="1" x14ac:dyDescent="0.25">
      <c r="A238" s="411" t="s">
        <v>525</v>
      </c>
      <c r="B238" s="79" t="s">
        <v>222</v>
      </c>
      <c r="C238" s="83">
        <v>1600000000</v>
      </c>
      <c r="D238" s="80">
        <f>D239</f>
        <v>40</v>
      </c>
      <c r="E238" s="80">
        <f>E239</f>
        <v>0</v>
      </c>
      <c r="F238" s="80">
        <f>F239</f>
        <v>0</v>
      </c>
    </row>
    <row r="239" spans="1:7" s="8" customFormat="1" ht="16.149999999999999" customHeight="1" x14ac:dyDescent="0.25">
      <c r="A239" s="327" t="s">
        <v>478</v>
      </c>
      <c r="B239" s="21" t="s">
        <v>117</v>
      </c>
      <c r="C239" s="4" t="s">
        <v>492</v>
      </c>
      <c r="D239" s="15">
        <v>40</v>
      </c>
      <c r="E239" s="15">
        <v>0</v>
      </c>
      <c r="F239" s="15">
        <v>0</v>
      </c>
    </row>
    <row r="240" spans="1:7" s="8" customFormat="1" ht="44.65" hidden="1" customHeight="1" x14ac:dyDescent="0.25">
      <c r="A240" s="327"/>
      <c r="B240" s="21"/>
      <c r="C240" s="4"/>
      <c r="D240" s="15"/>
      <c r="E240" s="17"/>
      <c r="F240" s="17"/>
    </row>
    <row r="241" spans="1:6" s="8" customFormat="1" ht="44.65" customHeight="1" x14ac:dyDescent="0.25">
      <c r="A241" s="411" t="s">
        <v>592</v>
      </c>
      <c r="B241" s="79" t="s">
        <v>222</v>
      </c>
      <c r="C241" s="83">
        <v>1700000000</v>
      </c>
      <c r="D241" s="80">
        <f>D242</f>
        <v>15</v>
      </c>
      <c r="E241" s="80">
        <f>E242</f>
        <v>0</v>
      </c>
      <c r="F241" s="80">
        <f>F242</f>
        <v>0</v>
      </c>
    </row>
    <row r="242" spans="1:6" s="8" customFormat="1" ht="33.6" customHeight="1" x14ac:dyDescent="0.25">
      <c r="A242" s="326" t="s">
        <v>593</v>
      </c>
      <c r="B242" s="3" t="s">
        <v>117</v>
      </c>
      <c r="C242" s="4" t="s">
        <v>594</v>
      </c>
      <c r="D242" s="15">
        <v>15</v>
      </c>
      <c r="E242" s="15">
        <v>0</v>
      </c>
      <c r="F242" s="15">
        <v>0</v>
      </c>
    </row>
    <row r="243" spans="1:6" s="8" customFormat="1" ht="33.6" customHeight="1" x14ac:dyDescent="0.25">
      <c r="A243" s="411" t="s">
        <v>631</v>
      </c>
      <c r="B243" s="79" t="s">
        <v>117</v>
      </c>
      <c r="C243" s="81" t="s">
        <v>632</v>
      </c>
      <c r="D243" s="80">
        <f>D245+D244</f>
        <v>1911.2709</v>
      </c>
      <c r="E243" s="80">
        <f>E245+E244</f>
        <v>3590.68487</v>
      </c>
      <c r="F243" s="80">
        <f>F245+F244</f>
        <v>3691.67353</v>
      </c>
    </row>
    <row r="244" spans="1:6" s="8" customFormat="1" ht="33.6" customHeight="1" x14ac:dyDescent="0.25">
      <c r="A244" s="415" t="s">
        <v>1015</v>
      </c>
      <c r="B244" s="3" t="s">
        <v>117</v>
      </c>
      <c r="C244" s="4" t="s">
        <v>666</v>
      </c>
      <c r="D244" s="15">
        <f>'2  '!D50-911.2709</f>
        <v>0</v>
      </c>
      <c r="E244" s="15">
        <v>0</v>
      </c>
      <c r="F244" s="15">
        <v>0</v>
      </c>
    </row>
    <row r="245" spans="1:6" s="8" customFormat="1" ht="46.9" customHeight="1" x14ac:dyDescent="0.25">
      <c r="A245" s="416" t="s">
        <v>1023</v>
      </c>
      <c r="B245" s="3" t="s">
        <v>117</v>
      </c>
      <c r="C245" s="4" t="s">
        <v>633</v>
      </c>
      <c r="D245" s="15">
        <f>277.08368+722.91632+911.2709</f>
        <v>1911.2709</v>
      </c>
      <c r="E245" s="15">
        <f>775+2815.68487</f>
        <v>3590.68487</v>
      </c>
      <c r="F245" s="15">
        <f>715+2976.67353</f>
        <v>3691.67353</v>
      </c>
    </row>
    <row r="246" spans="1:6" s="8" customFormat="1" ht="63.6" customHeight="1" x14ac:dyDescent="0.25">
      <c r="A246" s="411" t="s">
        <v>1069</v>
      </c>
      <c r="B246" s="79" t="s">
        <v>117</v>
      </c>
      <c r="C246" s="81" t="s">
        <v>1019</v>
      </c>
      <c r="D246" s="80">
        <f>D248+D247+D249</f>
        <v>9099.8363100000006</v>
      </c>
      <c r="E246" s="80">
        <f t="shared" ref="E246:F246" si="16">E248+E247+E249</f>
        <v>2003.38708</v>
      </c>
      <c r="F246" s="80">
        <f t="shared" si="16"/>
        <v>2003.38708</v>
      </c>
    </row>
    <row r="247" spans="1:6" s="8" customFormat="1" ht="49.5" customHeight="1" x14ac:dyDescent="0.25">
      <c r="A247" s="326" t="s">
        <v>644</v>
      </c>
      <c r="B247" s="3" t="s">
        <v>117</v>
      </c>
      <c r="C247" s="3" t="s">
        <v>1020</v>
      </c>
      <c r="D247" s="61">
        <f>'2  '!D62</f>
        <v>7277.1593800000001</v>
      </c>
      <c r="E247" s="61">
        <f>'2  '!E62</f>
        <v>0</v>
      </c>
      <c r="F247" s="61">
        <f>'2  '!F62</f>
        <v>0</v>
      </c>
    </row>
    <row r="248" spans="1:6" s="8" customFormat="1" ht="66.75" customHeight="1" x14ac:dyDescent="0.25">
      <c r="A248" s="326" t="s">
        <v>1021</v>
      </c>
      <c r="B248" s="3" t="s">
        <v>117</v>
      </c>
      <c r="C248" s="3" t="s">
        <v>1022</v>
      </c>
      <c r="D248" s="61">
        <f>1819.28985</f>
        <v>1819.2898499999999</v>
      </c>
      <c r="E248" s="17">
        <v>2000</v>
      </c>
      <c r="F248" s="17">
        <v>2000</v>
      </c>
    </row>
    <row r="249" spans="1:6" s="8" customFormat="1" ht="75" customHeight="1" x14ac:dyDescent="0.25">
      <c r="A249" s="326" t="s">
        <v>772</v>
      </c>
      <c r="B249" s="3" t="s">
        <v>117</v>
      </c>
      <c r="C249" s="3" t="s">
        <v>1024</v>
      </c>
      <c r="D249" s="61">
        <f>'2  '!D85</f>
        <v>3.3870800000000001</v>
      </c>
      <c r="E249" s="61">
        <f>'2  '!E85</f>
        <v>3.3870800000000001</v>
      </c>
      <c r="F249" s="61">
        <f>'2  '!F85</f>
        <v>3.3870800000000001</v>
      </c>
    </row>
    <row r="250" spans="1:6" s="184" customFormat="1" ht="46.5" customHeight="1" x14ac:dyDescent="0.25">
      <c r="A250" s="411" t="s">
        <v>1027</v>
      </c>
      <c r="B250" s="218" t="s">
        <v>117</v>
      </c>
      <c r="C250" s="219" t="s">
        <v>1028</v>
      </c>
      <c r="D250" s="220">
        <f>D253+D254+D251+D252+D255</f>
        <v>65755.029899999994</v>
      </c>
      <c r="E250" s="220">
        <f t="shared" ref="E250:F250" si="17">E253+E254</f>
        <v>0</v>
      </c>
      <c r="F250" s="220">
        <f t="shared" si="17"/>
        <v>0</v>
      </c>
    </row>
    <row r="251" spans="1:6" s="184" customFormat="1" ht="79.150000000000006" customHeight="1" x14ac:dyDescent="0.25">
      <c r="A251" s="326" t="s">
        <v>1097</v>
      </c>
      <c r="B251" s="3" t="s">
        <v>117</v>
      </c>
      <c r="C251" s="4" t="s">
        <v>1049</v>
      </c>
      <c r="D251" s="61">
        <f>'2  '!D57</f>
        <v>59948.979599999999</v>
      </c>
      <c r="E251" s="61">
        <f>'2  '!E49</f>
        <v>0</v>
      </c>
      <c r="F251" s="61">
        <f>'2  '!F49</f>
        <v>0</v>
      </c>
    </row>
    <row r="252" spans="1:6" s="184" customFormat="1" ht="83.25" customHeight="1" x14ac:dyDescent="0.25">
      <c r="A252" s="326" t="s">
        <v>1098</v>
      </c>
      <c r="B252" s="3" t="s">
        <v>117</v>
      </c>
      <c r="C252" s="4" t="s">
        <v>1049</v>
      </c>
      <c r="D252" s="61">
        <f>463.82189+141.72336</f>
        <v>605.54525000000001</v>
      </c>
      <c r="E252" s="61">
        <v>0</v>
      </c>
      <c r="F252" s="61">
        <v>0</v>
      </c>
    </row>
    <row r="253" spans="1:6" s="8" customFormat="1" ht="34.9" customHeight="1" x14ac:dyDescent="0.25">
      <c r="A253" s="326" t="s">
        <v>1086</v>
      </c>
      <c r="B253" s="102">
        <v>951</v>
      </c>
      <c r="C253" s="3" t="s">
        <v>1026</v>
      </c>
      <c r="D253" s="61">
        <f>'2  '!D61</f>
        <v>5000</v>
      </c>
      <c r="E253" s="61">
        <f>'2  '!E115</f>
        <v>0</v>
      </c>
      <c r="F253" s="61">
        <f>'2  '!F115</f>
        <v>0</v>
      </c>
    </row>
    <row r="254" spans="1:6" s="8" customFormat="1" ht="65.25" customHeight="1" x14ac:dyDescent="0.25">
      <c r="A254" s="326" t="s">
        <v>1093</v>
      </c>
      <c r="B254" s="102">
        <v>951</v>
      </c>
      <c r="C254" s="3" t="s">
        <v>1032</v>
      </c>
      <c r="D254" s="61">
        <v>50.505049999999997</v>
      </c>
      <c r="E254" s="61">
        <v>0</v>
      </c>
      <c r="F254" s="61">
        <v>0</v>
      </c>
    </row>
    <row r="255" spans="1:6" s="8" customFormat="1" ht="36.75" customHeight="1" x14ac:dyDescent="0.25">
      <c r="A255" s="326" t="s">
        <v>1104</v>
      </c>
      <c r="B255" s="102">
        <v>951</v>
      </c>
      <c r="C255" s="3" t="s">
        <v>1103</v>
      </c>
      <c r="D255" s="61">
        <f>10+15+125</f>
        <v>150</v>
      </c>
      <c r="E255" s="61">
        <v>0</v>
      </c>
      <c r="F255" s="61">
        <v>0</v>
      </c>
    </row>
    <row r="256" spans="1:6" s="8" customFormat="1" ht="50.25" customHeight="1" x14ac:dyDescent="0.25">
      <c r="A256" s="417" t="s">
        <v>1156</v>
      </c>
      <c r="B256" s="259">
        <v>951</v>
      </c>
      <c r="C256" s="260" t="s">
        <v>1119</v>
      </c>
      <c r="D256" s="261">
        <f>D257</f>
        <v>75</v>
      </c>
      <c r="E256" s="261">
        <f>E257</f>
        <v>0</v>
      </c>
      <c r="F256" s="261">
        <f>F257</f>
        <v>0</v>
      </c>
    </row>
    <row r="257" spans="1:6" s="8" customFormat="1" ht="36.75" customHeight="1" x14ac:dyDescent="0.25">
      <c r="A257" s="327" t="s">
        <v>1115</v>
      </c>
      <c r="B257" s="21" t="s">
        <v>117</v>
      </c>
      <c r="C257" s="3" t="s">
        <v>1118</v>
      </c>
      <c r="D257" s="61">
        <f>'2  '!D55</f>
        <v>75</v>
      </c>
      <c r="E257" s="61">
        <v>0</v>
      </c>
      <c r="F257" s="61">
        <v>0</v>
      </c>
    </row>
    <row r="258" spans="1:6" s="51" customFormat="1" ht="18" customHeight="1" x14ac:dyDescent="0.2">
      <c r="A258" s="383" t="s">
        <v>79</v>
      </c>
      <c r="B258" s="84"/>
      <c r="C258" s="85"/>
      <c r="D258" s="86">
        <f>D187+D145+D143+D121+D114+D111+D107+D12+D196+D201+D209+D215+D223+D226+D232+D238+D241+D243+D246+D250+D256</f>
        <v>881539.78463151539</v>
      </c>
      <c r="E258" s="86">
        <f>E187+E145+E143+E121+E114+E111+E107+E12+E196+E201+E209+E215+E223+E226+E232+E238+E241+E243+E246</f>
        <v>643169.54563000007</v>
      </c>
      <c r="F258" s="86">
        <f>F187+F145+F143+F121+F114+F111+F107+F12+F196+F201+F209+F215+F223+F226+F232+F238+F241+F243+F246</f>
        <v>608714.94944999996</v>
      </c>
    </row>
    <row r="259" spans="1:6" ht="18" customHeight="1" x14ac:dyDescent="0.2">
      <c r="A259" s="458" t="s">
        <v>206</v>
      </c>
      <c r="B259" s="459"/>
      <c r="C259" s="459"/>
      <c r="D259" s="459"/>
      <c r="E259" s="460"/>
      <c r="F259" s="460"/>
    </row>
    <row r="260" spans="1:6" ht="30" hidden="1" customHeight="1" x14ac:dyDescent="0.2">
      <c r="A260" s="327" t="s">
        <v>110</v>
      </c>
      <c r="B260" s="53"/>
      <c r="C260" s="205" t="s">
        <v>5</v>
      </c>
      <c r="D260" s="243"/>
      <c r="E260" s="55"/>
      <c r="F260" s="55"/>
    </row>
    <row r="261" spans="1:6" hidden="1" x14ac:dyDescent="0.2">
      <c r="A261" s="327" t="s">
        <v>80</v>
      </c>
      <c r="B261" s="53"/>
      <c r="C261" s="205" t="s">
        <v>6</v>
      </c>
      <c r="D261" s="243"/>
      <c r="E261" s="55"/>
      <c r="F261" s="55"/>
    </row>
    <row r="262" spans="1:6" x14ac:dyDescent="0.2">
      <c r="A262" s="327" t="s">
        <v>227</v>
      </c>
      <c r="B262" s="21" t="s">
        <v>117</v>
      </c>
      <c r="C262" s="3" t="s">
        <v>7</v>
      </c>
      <c r="D262" s="61">
        <v>3257.7</v>
      </c>
      <c r="E262" s="61">
        <v>3257.7</v>
      </c>
      <c r="F262" s="61">
        <v>3257.7</v>
      </c>
    </row>
    <row r="263" spans="1:6" ht="16.899999999999999" customHeight="1" x14ac:dyDescent="0.2">
      <c r="A263" s="327" t="s">
        <v>96</v>
      </c>
      <c r="B263" s="21" t="s">
        <v>223</v>
      </c>
      <c r="C263" s="3" t="s">
        <v>8</v>
      </c>
      <c r="D263" s="61">
        <v>3044.43</v>
      </c>
      <c r="E263" s="61">
        <v>3044.43</v>
      </c>
      <c r="F263" s="61">
        <v>3044.43</v>
      </c>
    </row>
    <row r="264" spans="1:6" ht="28.9" customHeight="1" x14ac:dyDescent="0.2">
      <c r="A264" s="327" t="s">
        <v>112</v>
      </c>
      <c r="B264" s="21"/>
      <c r="C264" s="3" t="s">
        <v>9</v>
      </c>
      <c r="D264" s="61">
        <f>344+3915.039+42495.9+7247.5+10645.2+273+145.989+1580.6-5</f>
        <v>66642.228000000003</v>
      </c>
      <c r="E264" s="61">
        <f t="shared" ref="E264:F264" si="18">344+3915.039+42495.9+7247.5+10645.2</f>
        <v>64647.638999999996</v>
      </c>
      <c r="F264" s="61">
        <f t="shared" si="18"/>
        <v>64647.638999999996</v>
      </c>
    </row>
    <row r="265" spans="1:6" ht="28.9" customHeight="1" x14ac:dyDescent="0.2">
      <c r="A265" s="378" t="s">
        <v>1033</v>
      </c>
      <c r="B265" s="210"/>
      <c r="C265" s="210" t="s">
        <v>1030</v>
      </c>
      <c r="D265" s="250">
        <f>20+13+55+50+5</f>
        <v>143</v>
      </c>
      <c r="E265" s="250">
        <f t="shared" ref="E265:F265" si="19">20+13+55</f>
        <v>88</v>
      </c>
      <c r="F265" s="250">
        <f t="shared" si="19"/>
        <v>88</v>
      </c>
    </row>
    <row r="266" spans="1:6" ht="16.5" customHeight="1" x14ac:dyDescent="0.2">
      <c r="A266" s="327" t="s">
        <v>97</v>
      </c>
      <c r="B266" s="21" t="s">
        <v>224</v>
      </c>
      <c r="C266" s="3" t="s">
        <v>10</v>
      </c>
      <c r="D266" s="61">
        <f>2603.635+156.5</f>
        <v>2760.1350000000002</v>
      </c>
      <c r="E266" s="61">
        <v>2603.6350000000002</v>
      </c>
      <c r="F266" s="61">
        <v>2603.6350000000002</v>
      </c>
    </row>
    <row r="267" spans="1:6" ht="15" customHeight="1" x14ac:dyDescent="0.2">
      <c r="A267" s="327" t="s">
        <v>98</v>
      </c>
      <c r="B267" s="21"/>
      <c r="C267" s="3" t="s">
        <v>12</v>
      </c>
      <c r="D267" s="61">
        <f>5511.1/1000</f>
        <v>5.5111000000000008</v>
      </c>
      <c r="E267" s="50">
        <v>0</v>
      </c>
      <c r="F267" s="50">
        <v>0</v>
      </c>
    </row>
    <row r="268" spans="1:6" ht="15" hidden="1" customHeight="1" x14ac:dyDescent="0.2">
      <c r="A268" s="326" t="s">
        <v>630</v>
      </c>
      <c r="B268" s="3" t="s">
        <v>226</v>
      </c>
      <c r="C268" s="3" t="s">
        <v>636</v>
      </c>
      <c r="D268" s="61">
        <v>0</v>
      </c>
      <c r="E268" s="61">
        <v>0</v>
      </c>
      <c r="F268" s="61">
        <v>0</v>
      </c>
    </row>
    <row r="269" spans="1:6" ht="16.5" customHeight="1" x14ac:dyDescent="0.2">
      <c r="A269" s="327" t="s">
        <v>99</v>
      </c>
      <c r="B269" s="21" t="s">
        <v>117</v>
      </c>
      <c r="C269" s="3" t="s">
        <v>13</v>
      </c>
      <c r="D269" s="61">
        <f>200+210+200+250</f>
        <v>860</v>
      </c>
      <c r="E269" s="61">
        <v>420.96</v>
      </c>
      <c r="F269" s="61">
        <v>420.96</v>
      </c>
    </row>
    <row r="270" spans="1:6" ht="28.15" customHeight="1" x14ac:dyDescent="0.2">
      <c r="A270" s="327" t="s">
        <v>209</v>
      </c>
      <c r="B270" s="21" t="s">
        <v>117</v>
      </c>
      <c r="C270" s="3" t="s">
        <v>14</v>
      </c>
      <c r="D270" s="61">
        <v>100</v>
      </c>
      <c r="E270" s="61">
        <v>100</v>
      </c>
      <c r="F270" s="61">
        <v>100</v>
      </c>
    </row>
    <row r="271" spans="1:6" ht="28.15" hidden="1" customHeight="1" x14ac:dyDescent="0.2">
      <c r="A271" s="327"/>
      <c r="B271" s="21"/>
      <c r="C271" s="3"/>
      <c r="D271" s="61"/>
      <c r="E271" s="61"/>
      <c r="F271" s="61"/>
    </row>
    <row r="272" spans="1:6" ht="28.15" hidden="1" customHeight="1" x14ac:dyDescent="0.2">
      <c r="A272" s="327"/>
      <c r="B272" s="21"/>
      <c r="C272" s="3"/>
      <c r="D272" s="61"/>
      <c r="E272" s="61"/>
      <c r="F272" s="61"/>
    </row>
    <row r="273" spans="1:6" ht="33.75" hidden="1" customHeight="1" x14ac:dyDescent="0.2">
      <c r="A273" s="326" t="s">
        <v>30</v>
      </c>
      <c r="B273" s="102">
        <v>951</v>
      </c>
      <c r="C273" s="3" t="s">
        <v>15</v>
      </c>
      <c r="D273" s="61">
        <v>0</v>
      </c>
      <c r="E273" s="214">
        <v>0</v>
      </c>
      <c r="F273" s="214">
        <v>0</v>
      </c>
    </row>
    <row r="274" spans="1:6" ht="17.25" hidden="1" customHeight="1" x14ac:dyDescent="0.2">
      <c r="A274" s="327" t="s">
        <v>210</v>
      </c>
      <c r="B274" s="88"/>
      <c r="C274" s="3" t="s">
        <v>16</v>
      </c>
      <c r="D274" s="61"/>
      <c r="E274" s="50"/>
      <c r="F274" s="50"/>
    </row>
    <row r="275" spans="1:6" ht="16.149999999999999" hidden="1" customHeight="1" x14ac:dyDescent="0.2">
      <c r="A275" s="327" t="s">
        <v>315</v>
      </c>
      <c r="B275" s="21" t="s">
        <v>117</v>
      </c>
      <c r="C275" s="3" t="s">
        <v>17</v>
      </c>
      <c r="D275" s="61">
        <v>0</v>
      </c>
      <c r="E275" s="50">
        <v>0</v>
      </c>
      <c r="F275" s="50">
        <v>0</v>
      </c>
    </row>
    <row r="276" spans="1:6" ht="15" customHeight="1" x14ac:dyDescent="0.2">
      <c r="A276" s="327" t="s">
        <v>212</v>
      </c>
      <c r="B276" s="21" t="s">
        <v>117</v>
      </c>
      <c r="C276" s="3" t="s">
        <v>18</v>
      </c>
      <c r="D276" s="61">
        <f>90</f>
        <v>90</v>
      </c>
      <c r="E276" s="50">
        <v>90</v>
      </c>
      <c r="F276" s="50">
        <v>90</v>
      </c>
    </row>
    <row r="277" spans="1:6" ht="59.25" customHeight="1" x14ac:dyDescent="0.2">
      <c r="A277" s="327" t="s">
        <v>645</v>
      </c>
      <c r="B277" s="21" t="s">
        <v>117</v>
      </c>
      <c r="C277" s="3" t="s">
        <v>668</v>
      </c>
      <c r="D277" s="61">
        <f>'2  '!D63</f>
        <v>0</v>
      </c>
      <c r="E277" s="50">
        <v>0</v>
      </c>
      <c r="F277" s="50">
        <v>0</v>
      </c>
    </row>
    <row r="278" spans="1:6" ht="60.75" customHeight="1" x14ac:dyDescent="0.2">
      <c r="A278" s="327" t="s">
        <v>1153</v>
      </c>
      <c r="B278" s="21" t="s">
        <v>117</v>
      </c>
      <c r="C278" s="3" t="s">
        <v>669</v>
      </c>
      <c r="D278" s="61">
        <f>3.43969+337.08981+55.3755-395.905</f>
        <v>0</v>
      </c>
      <c r="E278" s="50">
        <v>0</v>
      </c>
      <c r="F278" s="50">
        <v>0</v>
      </c>
    </row>
    <row r="279" spans="1:6" ht="15.75" customHeight="1" x14ac:dyDescent="0.2">
      <c r="A279" s="327" t="s">
        <v>213</v>
      </c>
      <c r="B279" s="21" t="s">
        <v>117</v>
      </c>
      <c r="C279" s="3" t="s">
        <v>19</v>
      </c>
      <c r="D279" s="61">
        <v>350</v>
      </c>
      <c r="E279" s="61">
        <v>350</v>
      </c>
      <c r="F279" s="61">
        <v>350</v>
      </c>
    </row>
    <row r="280" spans="1:6" ht="15.75" customHeight="1" x14ac:dyDescent="0.2">
      <c r="A280" s="327" t="s">
        <v>256</v>
      </c>
      <c r="B280" s="21" t="s">
        <v>117</v>
      </c>
      <c r="C280" s="3" t="s">
        <v>67</v>
      </c>
      <c r="D280" s="61">
        <f>1200+1275-125-18</f>
        <v>2332</v>
      </c>
      <c r="E280" s="61">
        <v>1200</v>
      </c>
      <c r="F280" s="61">
        <v>1200</v>
      </c>
    </row>
    <row r="281" spans="1:6" ht="15.75" hidden="1" customHeight="1" x14ac:dyDescent="0.2">
      <c r="A281" s="327" t="s">
        <v>123</v>
      </c>
      <c r="B281" s="21" t="s">
        <v>117</v>
      </c>
      <c r="C281" s="3" t="s">
        <v>73</v>
      </c>
      <c r="D281" s="61"/>
      <c r="E281" s="50"/>
      <c r="F281" s="50"/>
    </row>
    <row r="282" spans="1:6" ht="15.75" customHeight="1" x14ac:dyDescent="0.2">
      <c r="A282" s="326" t="s">
        <v>257</v>
      </c>
      <c r="B282" s="3" t="s">
        <v>117</v>
      </c>
      <c r="C282" s="3" t="s">
        <v>74</v>
      </c>
      <c r="D282" s="61">
        <v>1063.9000000000001</v>
      </c>
      <c r="E282" s="61">
        <v>1063.9000000000001</v>
      </c>
      <c r="F282" s="61">
        <v>1063.9000000000001</v>
      </c>
    </row>
    <row r="283" spans="1:6" ht="30" hidden="1" customHeight="1" x14ac:dyDescent="0.2">
      <c r="A283" s="326" t="s">
        <v>185</v>
      </c>
      <c r="B283" s="3" t="s">
        <v>117</v>
      </c>
      <c r="C283" s="3" t="s">
        <v>75</v>
      </c>
      <c r="D283" s="61"/>
      <c r="E283" s="61"/>
      <c r="F283" s="61"/>
    </row>
    <row r="284" spans="1:6" ht="17.25" hidden="1" customHeight="1" x14ac:dyDescent="0.2">
      <c r="A284" s="326" t="s">
        <v>247</v>
      </c>
      <c r="B284" s="3" t="s">
        <v>117</v>
      </c>
      <c r="C284" s="3" t="s">
        <v>76</v>
      </c>
      <c r="D284" s="61"/>
      <c r="E284" s="61"/>
      <c r="F284" s="61"/>
    </row>
    <row r="285" spans="1:6" ht="79.5" hidden="1" customHeight="1" x14ac:dyDescent="0.2">
      <c r="A285" s="326" t="s">
        <v>271</v>
      </c>
      <c r="B285" s="3" t="s">
        <v>117</v>
      </c>
      <c r="C285" s="3" t="s">
        <v>270</v>
      </c>
      <c r="D285" s="61"/>
      <c r="E285" s="61"/>
      <c r="F285" s="61"/>
    </row>
    <row r="286" spans="1:6" ht="17.25" hidden="1" customHeight="1" x14ac:dyDescent="0.2">
      <c r="A286" s="326" t="s">
        <v>266</v>
      </c>
      <c r="B286" s="3" t="s">
        <v>117</v>
      </c>
      <c r="C286" s="3" t="s">
        <v>267</v>
      </c>
      <c r="D286" s="61"/>
      <c r="E286" s="61"/>
      <c r="F286" s="61"/>
    </row>
    <row r="287" spans="1:6" ht="17.25" customHeight="1" x14ac:dyDescent="0.2">
      <c r="A287" s="326" t="s">
        <v>274</v>
      </c>
      <c r="B287" s="3" t="s">
        <v>117</v>
      </c>
      <c r="C287" s="3" t="s">
        <v>275</v>
      </c>
      <c r="D287" s="61">
        <f>2087.15+284.555+20.209+89.85881+70</f>
        <v>2551.7728099999999</v>
      </c>
      <c r="E287" s="61">
        <v>2087.15</v>
      </c>
      <c r="F287" s="61">
        <v>2087.15</v>
      </c>
    </row>
    <row r="288" spans="1:6" ht="63.75" hidden="1" customHeight="1" x14ac:dyDescent="0.2">
      <c r="A288" s="326" t="s">
        <v>197</v>
      </c>
      <c r="B288" s="3" t="s">
        <v>117</v>
      </c>
      <c r="C288" s="3" t="s">
        <v>262</v>
      </c>
      <c r="D288" s="61"/>
      <c r="E288" s="61"/>
      <c r="F288" s="61"/>
    </row>
    <row r="289" spans="1:6" ht="16.149999999999999" hidden="1" customHeight="1" x14ac:dyDescent="0.2">
      <c r="A289" s="326" t="s">
        <v>299</v>
      </c>
      <c r="B289" s="3" t="s">
        <v>117</v>
      </c>
      <c r="C289" s="3" t="s">
        <v>300</v>
      </c>
      <c r="D289" s="61"/>
      <c r="E289" s="61"/>
      <c r="F289" s="61"/>
    </row>
    <row r="290" spans="1:6" ht="16.149999999999999" hidden="1" customHeight="1" x14ac:dyDescent="0.2">
      <c r="A290" s="326" t="s">
        <v>349</v>
      </c>
      <c r="B290" s="3" t="s">
        <v>117</v>
      </c>
      <c r="C290" s="3" t="s">
        <v>320</v>
      </c>
      <c r="D290" s="61"/>
      <c r="E290" s="61"/>
      <c r="F290" s="61"/>
    </row>
    <row r="291" spans="1:6" ht="15" customHeight="1" x14ac:dyDescent="0.2">
      <c r="A291" s="326" t="s">
        <v>306</v>
      </c>
      <c r="B291" s="3" t="s">
        <v>117</v>
      </c>
      <c r="C291" s="3" t="s">
        <v>307</v>
      </c>
      <c r="D291" s="61">
        <f>2000-70-70-70-9-48-327.489+500-296-146-34.5-140-4.5-70</f>
        <v>1214.511</v>
      </c>
      <c r="E291" s="61">
        <v>2000</v>
      </c>
      <c r="F291" s="61">
        <v>2000</v>
      </c>
    </row>
    <row r="292" spans="1:6" ht="30" hidden="1" customHeight="1" x14ac:dyDescent="0.2">
      <c r="A292" s="326" t="s">
        <v>401</v>
      </c>
      <c r="B292" s="3" t="s">
        <v>117</v>
      </c>
      <c r="C292" s="3" t="s">
        <v>402</v>
      </c>
      <c r="D292" s="61"/>
      <c r="E292" s="61"/>
      <c r="F292" s="61"/>
    </row>
    <row r="293" spans="1:6" ht="30" customHeight="1" x14ac:dyDescent="0.2">
      <c r="A293" s="326" t="s">
        <v>617</v>
      </c>
      <c r="B293" s="3" t="s">
        <v>117</v>
      </c>
      <c r="C293" s="3" t="s">
        <v>613</v>
      </c>
      <c r="D293" s="61">
        <v>77.989000000000004</v>
      </c>
      <c r="E293" s="61">
        <v>0</v>
      </c>
      <c r="F293" s="61">
        <v>0</v>
      </c>
    </row>
    <row r="294" spans="1:6" ht="30" customHeight="1" x14ac:dyDescent="0.2">
      <c r="A294" s="326" t="s">
        <v>602</v>
      </c>
      <c r="B294" s="3" t="s">
        <v>117</v>
      </c>
      <c r="C294" s="3" t="s">
        <v>601</v>
      </c>
      <c r="D294" s="61">
        <f>70+70+70+140+280+10+140+140+70</f>
        <v>990</v>
      </c>
      <c r="E294" s="61">
        <v>0</v>
      </c>
      <c r="F294" s="61">
        <v>0</v>
      </c>
    </row>
    <row r="295" spans="1:6" ht="42" hidden="1" customHeight="1" x14ac:dyDescent="0.2">
      <c r="A295" s="326" t="s">
        <v>530</v>
      </c>
      <c r="B295" s="3" t="s">
        <v>117</v>
      </c>
      <c r="C295" s="3" t="s">
        <v>531</v>
      </c>
      <c r="D295" s="61"/>
      <c r="E295" s="61"/>
      <c r="F295" s="61"/>
    </row>
    <row r="296" spans="1:6" ht="42" customHeight="1" x14ac:dyDescent="0.2">
      <c r="A296" s="326" t="s">
        <v>526</v>
      </c>
      <c r="B296" s="3" t="s">
        <v>117</v>
      </c>
      <c r="C296" s="3" t="s">
        <v>527</v>
      </c>
      <c r="D296" s="61">
        <f>9+48+109.5+6+6+34.5+4.5</f>
        <v>217.5</v>
      </c>
      <c r="E296" s="61">
        <v>0</v>
      </c>
      <c r="F296" s="61">
        <v>0</v>
      </c>
    </row>
    <row r="297" spans="1:6" ht="16.149999999999999" customHeight="1" x14ac:dyDescent="0.2">
      <c r="A297" s="326" t="s">
        <v>313</v>
      </c>
      <c r="B297" s="3" t="s">
        <v>117</v>
      </c>
      <c r="C297" s="3" t="s">
        <v>314</v>
      </c>
      <c r="D297" s="61">
        <f>80.32+64.3</f>
        <v>144.62</v>
      </c>
      <c r="E297" s="61">
        <v>80.319999999999993</v>
      </c>
      <c r="F297" s="61">
        <v>80.319999999999993</v>
      </c>
    </row>
    <row r="298" spans="1:6" ht="57.6" customHeight="1" x14ac:dyDescent="0.2">
      <c r="A298" s="326" t="s">
        <v>318</v>
      </c>
      <c r="B298" s="3" t="s">
        <v>117</v>
      </c>
      <c r="C298" s="3" t="s">
        <v>319</v>
      </c>
      <c r="D298" s="61">
        <v>120</v>
      </c>
      <c r="E298" s="61">
        <v>120</v>
      </c>
      <c r="F298" s="61">
        <v>120</v>
      </c>
    </row>
    <row r="299" spans="1:6" s="59" customFormat="1" ht="16.899999999999999" hidden="1" customHeight="1" x14ac:dyDescent="0.2">
      <c r="A299" s="326" t="s">
        <v>452</v>
      </c>
      <c r="B299" s="3" t="s">
        <v>225</v>
      </c>
      <c r="C299" s="3" t="s">
        <v>453</v>
      </c>
      <c r="D299" s="61">
        <v>0</v>
      </c>
      <c r="E299" s="61">
        <v>0</v>
      </c>
      <c r="F299" s="61">
        <v>0</v>
      </c>
    </row>
    <row r="300" spans="1:6" ht="16.899999999999999" customHeight="1" x14ac:dyDescent="0.2">
      <c r="A300" s="326" t="s">
        <v>475</v>
      </c>
      <c r="B300" s="3" t="s">
        <v>117</v>
      </c>
      <c r="C300" s="3" t="s">
        <v>476</v>
      </c>
      <c r="D300" s="61">
        <f>49.675</f>
        <v>49.674999999999997</v>
      </c>
      <c r="E300" s="61">
        <v>0</v>
      </c>
      <c r="F300" s="61">
        <v>0</v>
      </c>
    </row>
    <row r="301" spans="1:6" ht="30.6" customHeight="1" x14ac:dyDescent="0.2">
      <c r="A301" s="326" t="s">
        <v>528</v>
      </c>
      <c r="B301" s="3" t="s">
        <v>117</v>
      </c>
      <c r="C301" s="3" t="s">
        <v>529</v>
      </c>
      <c r="D301" s="61">
        <f>350+230</f>
        <v>580</v>
      </c>
      <c r="E301" s="61">
        <f>150+300</f>
        <v>450</v>
      </c>
      <c r="F301" s="61">
        <f>150+300</f>
        <v>450</v>
      </c>
    </row>
    <row r="302" spans="1:6" ht="30.6" hidden="1" customHeight="1" x14ac:dyDescent="0.2">
      <c r="A302" s="326" t="s">
        <v>604</v>
      </c>
      <c r="B302" s="3" t="s">
        <v>117</v>
      </c>
      <c r="C302" s="3" t="s">
        <v>603</v>
      </c>
      <c r="D302" s="61">
        <v>0</v>
      </c>
      <c r="E302" s="61">
        <v>0</v>
      </c>
      <c r="F302" s="61">
        <v>0</v>
      </c>
    </row>
    <row r="303" spans="1:6" s="96" customFormat="1" ht="16.5" customHeight="1" x14ac:dyDescent="0.2">
      <c r="A303" s="326" t="s">
        <v>797</v>
      </c>
      <c r="B303" s="3" t="s">
        <v>117</v>
      </c>
      <c r="C303" s="3" t="s">
        <v>589</v>
      </c>
      <c r="D303" s="61">
        <v>940</v>
      </c>
      <c r="E303" s="61">
        <v>940</v>
      </c>
      <c r="F303" s="61">
        <v>940</v>
      </c>
    </row>
    <row r="304" spans="1:6" ht="60.75" customHeight="1" x14ac:dyDescent="0.2">
      <c r="A304" s="327" t="s">
        <v>81</v>
      </c>
      <c r="B304" s="21" t="s">
        <v>117</v>
      </c>
      <c r="C304" s="244">
        <v>9999959300</v>
      </c>
      <c r="D304" s="61">
        <f>'2  '!D90</f>
        <v>1447.646</v>
      </c>
      <c r="E304" s="61">
        <f>'2  '!E90</f>
        <v>1641.578</v>
      </c>
      <c r="F304" s="61">
        <f>'2  '!F90</f>
        <v>1696.2670000000001</v>
      </c>
    </row>
    <row r="305" spans="1:6" ht="33" hidden="1" customHeight="1" x14ac:dyDescent="0.2">
      <c r="A305" s="327" t="s">
        <v>412</v>
      </c>
      <c r="B305" s="21" t="s">
        <v>117</v>
      </c>
      <c r="C305" s="244" t="s">
        <v>413</v>
      </c>
      <c r="D305" s="61"/>
      <c r="E305" s="50"/>
      <c r="F305" s="50"/>
    </row>
    <row r="306" spans="1:6" ht="33" customHeight="1" x14ac:dyDescent="0.2">
      <c r="A306" s="327" t="s">
        <v>1154</v>
      </c>
      <c r="B306" s="21" t="s">
        <v>117</v>
      </c>
      <c r="C306" s="244">
        <v>9999993180</v>
      </c>
      <c r="D306" s="61">
        <f>'2  '!D95</f>
        <v>721.30499999999995</v>
      </c>
      <c r="E306" s="61">
        <f>'2  '!E95</f>
        <v>449.23899999999998</v>
      </c>
      <c r="F306" s="61">
        <f>'2  '!F95</f>
        <v>465.44900000000001</v>
      </c>
    </row>
    <row r="307" spans="1:6" ht="20.25" customHeight="1" x14ac:dyDescent="0.2">
      <c r="A307" s="421" t="s">
        <v>433</v>
      </c>
      <c r="B307" s="21" t="s">
        <v>117</v>
      </c>
      <c r="C307" s="90" t="s">
        <v>435</v>
      </c>
      <c r="D307" s="185">
        <f>'2  '!D91</f>
        <v>2863.1080000000002</v>
      </c>
      <c r="E307" s="185">
        <f>'2  '!E91</f>
        <v>2896.0889999999999</v>
      </c>
      <c r="F307" s="185">
        <f>'2  '!F91</f>
        <v>3011.933</v>
      </c>
    </row>
    <row r="308" spans="1:6" ht="34.5" customHeight="1" x14ac:dyDescent="0.2">
      <c r="A308" s="327" t="s">
        <v>82</v>
      </c>
      <c r="B308" s="21" t="s">
        <v>117</v>
      </c>
      <c r="C308" s="3" t="s">
        <v>435</v>
      </c>
      <c r="D308" s="61">
        <f>'2  '!D93</f>
        <v>1680.9669999999999</v>
      </c>
      <c r="E308" s="61">
        <f>'2  '!E93</f>
        <v>1844.0160000000001</v>
      </c>
      <c r="F308" s="61">
        <f>'2  '!F93</f>
        <v>1917.778</v>
      </c>
    </row>
    <row r="309" spans="1:6" ht="18.75" customHeight="1" x14ac:dyDescent="0.2">
      <c r="A309" s="327" t="s">
        <v>83</v>
      </c>
      <c r="B309" s="21" t="s">
        <v>117</v>
      </c>
      <c r="C309" s="3" t="s">
        <v>435</v>
      </c>
      <c r="D309" s="61">
        <f>'2  '!D92</f>
        <v>1182.1410000000001</v>
      </c>
      <c r="E309" s="61">
        <f>'2  '!E92</f>
        <v>1052.0730000000001</v>
      </c>
      <c r="F309" s="61">
        <f>'2  '!F92</f>
        <v>1094.155</v>
      </c>
    </row>
    <row r="310" spans="1:6" ht="30" customHeight="1" x14ac:dyDescent="0.2">
      <c r="A310" s="327" t="s">
        <v>393</v>
      </c>
      <c r="B310" s="21" t="s">
        <v>117</v>
      </c>
      <c r="C310" s="3" t="s">
        <v>29</v>
      </c>
      <c r="D310" s="61">
        <f>'2  '!D82</f>
        <v>1485.3911900000001</v>
      </c>
      <c r="E310" s="61">
        <f>'2  '!E82</f>
        <v>1485.3911900000001</v>
      </c>
      <c r="F310" s="61">
        <f>'2  '!F82</f>
        <v>1485.3911900000001</v>
      </c>
    </row>
    <row r="311" spans="1:6" ht="17.25" customHeight="1" x14ac:dyDescent="0.2">
      <c r="A311" s="327" t="s">
        <v>84</v>
      </c>
      <c r="B311" s="21" t="s">
        <v>117</v>
      </c>
      <c r="C311" s="3" t="s">
        <v>11</v>
      </c>
      <c r="D311" s="61">
        <f>'2  '!D77</f>
        <v>1101.2190000000001</v>
      </c>
      <c r="E311" s="61">
        <f>'2  '!E77</f>
        <v>1111.5809999999999</v>
      </c>
      <c r="F311" s="61">
        <f>'2  '!F77</f>
        <v>1153.444</v>
      </c>
    </row>
    <row r="312" spans="1:6" ht="30.6" customHeight="1" x14ac:dyDescent="0.2">
      <c r="A312" s="327" t="s">
        <v>372</v>
      </c>
      <c r="B312" s="21" t="s">
        <v>117</v>
      </c>
      <c r="C312" s="3" t="s">
        <v>381</v>
      </c>
      <c r="D312" s="61">
        <f>'2  '!D78</f>
        <v>2582.8829999999998</v>
      </c>
      <c r="E312" s="61">
        <f>'2  '!E78</f>
        <v>2607.136</v>
      </c>
      <c r="F312" s="61">
        <f>'2  '!F78</f>
        <v>2705.1170000000002</v>
      </c>
    </row>
    <row r="313" spans="1:6" ht="41.65" hidden="1" customHeight="1" x14ac:dyDescent="0.2">
      <c r="A313" s="327" t="s">
        <v>373</v>
      </c>
      <c r="B313" s="21" t="s">
        <v>117</v>
      </c>
      <c r="C313" s="3" t="s">
        <v>382</v>
      </c>
      <c r="D313" s="61"/>
      <c r="E313" s="50"/>
      <c r="F313" s="50"/>
    </row>
    <row r="314" spans="1:6" ht="29.65" hidden="1" customHeight="1" x14ac:dyDescent="0.2">
      <c r="A314" s="327" t="s">
        <v>374</v>
      </c>
      <c r="B314" s="21" t="s">
        <v>117</v>
      </c>
      <c r="C314" s="3" t="s">
        <v>383</v>
      </c>
      <c r="D314" s="61"/>
      <c r="E314" s="50"/>
      <c r="F314" s="50"/>
    </row>
    <row r="315" spans="1:6" ht="45" x14ac:dyDescent="0.2">
      <c r="A315" s="327" t="s">
        <v>85</v>
      </c>
      <c r="B315" s="21" t="s">
        <v>117</v>
      </c>
      <c r="C315" s="3" t="s">
        <v>20</v>
      </c>
      <c r="D315" s="61">
        <f>'2  '!D81</f>
        <v>2.31474</v>
      </c>
      <c r="E315" s="61">
        <f>'2  '!E81</f>
        <v>2.4073199999999999</v>
      </c>
      <c r="F315" s="61">
        <f>'2  '!F81</f>
        <v>2.5036200000000002</v>
      </c>
    </row>
    <row r="316" spans="1:6" ht="30.75" customHeight="1" x14ac:dyDescent="0.2">
      <c r="A316" s="327" t="s">
        <v>394</v>
      </c>
      <c r="B316" s="21" t="s">
        <v>117</v>
      </c>
      <c r="C316" s="3" t="s">
        <v>248</v>
      </c>
      <c r="D316" s="61">
        <f>'2  '!D88</f>
        <v>11.829000000000001</v>
      </c>
      <c r="E316" s="61">
        <f>'2  '!E88</f>
        <v>12.269</v>
      </c>
      <c r="F316" s="61">
        <f>'2  '!F88</f>
        <v>151.56200000000001</v>
      </c>
    </row>
    <row r="317" spans="1:6" ht="32.450000000000003" customHeight="1" x14ac:dyDescent="0.2">
      <c r="A317" s="327" t="s">
        <v>418</v>
      </c>
      <c r="B317" s="21" t="s">
        <v>117</v>
      </c>
      <c r="C317" s="3" t="s">
        <v>382</v>
      </c>
      <c r="D317" s="61">
        <v>0</v>
      </c>
      <c r="E317" s="50">
        <v>0</v>
      </c>
      <c r="F317" s="50">
        <v>16369.454879999999</v>
      </c>
    </row>
    <row r="318" spans="1:6" ht="25.9" hidden="1" customHeight="1" x14ac:dyDescent="0.2">
      <c r="A318" s="327" t="s">
        <v>350</v>
      </c>
      <c r="B318" s="21" t="s">
        <v>117</v>
      </c>
      <c r="C318" s="3" t="s">
        <v>312</v>
      </c>
      <c r="D318" s="61"/>
      <c r="E318" s="214"/>
      <c r="F318" s="214"/>
    </row>
    <row r="319" spans="1:6" ht="49.5" customHeight="1" x14ac:dyDescent="0.2">
      <c r="A319" s="327" t="s">
        <v>524</v>
      </c>
      <c r="B319" s="21" t="s">
        <v>117</v>
      </c>
      <c r="C319" s="3" t="s">
        <v>1060</v>
      </c>
      <c r="D319" s="61">
        <f>1225.59223+722.10612</f>
        <v>1947.6983500000001</v>
      </c>
      <c r="E319" s="61">
        <f>976.86347+782.89088</f>
        <v>1759.7543500000002</v>
      </c>
      <c r="F319" s="61">
        <f>976.86347+782.89087+9033.6</f>
        <v>10793.35434</v>
      </c>
    </row>
    <row r="320" spans="1:6" ht="46.5" customHeight="1" x14ac:dyDescent="0.2">
      <c r="A320" s="327" t="s">
        <v>523</v>
      </c>
      <c r="B320" s="21" t="s">
        <v>117</v>
      </c>
      <c r="C320" s="3" t="s">
        <v>504</v>
      </c>
      <c r="D320" s="61">
        <v>0</v>
      </c>
      <c r="E320" s="61">
        <v>0</v>
      </c>
      <c r="F320" s="61">
        <v>13550.4</v>
      </c>
    </row>
    <row r="321" spans="1:6" ht="87.6" hidden="1" customHeight="1" x14ac:dyDescent="0.2">
      <c r="A321" s="327" t="s">
        <v>477</v>
      </c>
      <c r="B321" s="21" t="s">
        <v>117</v>
      </c>
      <c r="C321" s="3" t="s">
        <v>470</v>
      </c>
      <c r="D321" s="61"/>
      <c r="E321" s="50"/>
      <c r="F321" s="50"/>
    </row>
    <row r="322" spans="1:6" ht="43.5" hidden="1" customHeight="1" x14ac:dyDescent="0.2">
      <c r="A322" s="327" t="s">
        <v>434</v>
      </c>
      <c r="B322" s="88"/>
      <c r="C322" s="3" t="s">
        <v>436</v>
      </c>
      <c r="D322" s="61"/>
      <c r="E322" s="50"/>
      <c r="F322" s="50"/>
    </row>
    <row r="323" spans="1:6" ht="43.5" hidden="1" customHeight="1" x14ac:dyDescent="0.2">
      <c r="A323" s="327" t="s">
        <v>405</v>
      </c>
      <c r="B323" s="88"/>
      <c r="C323" s="3" t="s">
        <v>406</v>
      </c>
      <c r="D323" s="61"/>
      <c r="E323" s="50"/>
      <c r="F323" s="50"/>
    </row>
    <row r="324" spans="1:6" ht="43.5" hidden="1" customHeight="1" x14ac:dyDescent="0.2">
      <c r="A324" s="327" t="s">
        <v>667</v>
      </c>
      <c r="B324" s="88"/>
      <c r="C324" s="3"/>
      <c r="D324" s="61"/>
      <c r="E324" s="50"/>
      <c r="F324" s="50"/>
    </row>
    <row r="325" spans="1:6" ht="24" hidden="1" customHeight="1" x14ac:dyDescent="0.2">
      <c r="A325" s="327"/>
      <c r="B325" s="88"/>
      <c r="C325" s="3"/>
      <c r="D325" s="61"/>
      <c r="E325" s="50"/>
      <c r="F325" s="50"/>
    </row>
    <row r="326" spans="1:6" ht="15.75" customHeight="1" x14ac:dyDescent="0.2">
      <c r="A326" s="327" t="s">
        <v>130</v>
      </c>
      <c r="B326" s="88">
        <v>951</v>
      </c>
      <c r="C326" s="4" t="s">
        <v>565</v>
      </c>
      <c r="D326" s="61">
        <v>0</v>
      </c>
      <c r="E326" s="50">
        <v>110</v>
      </c>
      <c r="F326" s="17">
        <f>10+100</f>
        <v>110</v>
      </c>
    </row>
    <row r="327" spans="1:6" ht="65.25" customHeight="1" x14ac:dyDescent="0.2">
      <c r="A327" s="327" t="s">
        <v>291</v>
      </c>
      <c r="B327" s="21" t="s">
        <v>226</v>
      </c>
      <c r="C327" s="4" t="s">
        <v>262</v>
      </c>
      <c r="D327" s="61">
        <v>0</v>
      </c>
      <c r="E327" s="50">
        <f>'2  '!E80</f>
        <v>11041.041999999999</v>
      </c>
      <c r="F327" s="50">
        <f>'2  '!F80</f>
        <v>11041.041999999999</v>
      </c>
    </row>
    <row r="328" spans="1:6" ht="28.15" customHeight="1" x14ac:dyDescent="0.2">
      <c r="A328" s="327" t="s">
        <v>185</v>
      </c>
      <c r="B328" s="21" t="s">
        <v>226</v>
      </c>
      <c r="C328" s="4" t="s">
        <v>566</v>
      </c>
      <c r="D328" s="61">
        <v>0</v>
      </c>
      <c r="E328" s="50">
        <v>650</v>
      </c>
      <c r="F328" s="17">
        <v>600</v>
      </c>
    </row>
    <row r="329" spans="1:6" ht="28.15" customHeight="1" x14ac:dyDescent="0.2">
      <c r="A329" s="327" t="s">
        <v>361</v>
      </c>
      <c r="B329" s="21" t="s">
        <v>226</v>
      </c>
      <c r="C329" s="4" t="s">
        <v>567</v>
      </c>
      <c r="D329" s="61">
        <v>0</v>
      </c>
      <c r="E329" s="50">
        <v>100</v>
      </c>
      <c r="F329" s="17">
        <v>100</v>
      </c>
    </row>
    <row r="330" spans="1:6" ht="15.75" customHeight="1" x14ac:dyDescent="0.2">
      <c r="A330" s="411" t="s">
        <v>562</v>
      </c>
      <c r="B330" s="95"/>
      <c r="C330" s="253"/>
      <c r="D330" s="254">
        <v>0</v>
      </c>
      <c r="E330" s="254">
        <f>(E336-'2  '!E40+'2  '!E42)*2.5%</f>
        <v>-11435.906199999998</v>
      </c>
      <c r="F330" s="254">
        <f>(F336-'2  '!F40+'2  '!F43)*5%</f>
        <v>-23666.072322000004</v>
      </c>
    </row>
    <row r="331" spans="1:6" ht="15.75" customHeight="1" x14ac:dyDescent="0.2">
      <c r="A331" s="418" t="s">
        <v>101</v>
      </c>
      <c r="B331" s="97"/>
      <c r="C331" s="255"/>
      <c r="D331" s="98">
        <f>SUM(D262:D307)+SUM(D310:D329)</f>
        <v>99698.366189999972</v>
      </c>
      <c r="E331" s="98">
        <f>SUM(E262:E307)+SUM(E310:E330)</f>
        <v>94974.314659999989</v>
      </c>
      <c r="F331" s="98">
        <f>SUM(F262:F307)+SUM(F310:F330)</f>
        <v>122113.579708</v>
      </c>
    </row>
    <row r="332" spans="1:6" s="44" customFormat="1" ht="18.75" customHeight="1" x14ac:dyDescent="0.25">
      <c r="A332" s="383" t="s">
        <v>86</v>
      </c>
      <c r="B332" s="84"/>
      <c r="C332" s="85"/>
      <c r="D332" s="87">
        <f>D331+D258</f>
        <v>981238.15082151536</v>
      </c>
      <c r="E332" s="87">
        <f>E331+E258</f>
        <v>738143.8602900001</v>
      </c>
      <c r="F332" s="87">
        <f>F331+F258</f>
        <v>730828.5291579999</v>
      </c>
    </row>
    <row r="333" spans="1:6" s="44" customFormat="1" ht="18.75" customHeight="1" x14ac:dyDescent="0.25">
      <c r="A333" s="419"/>
      <c r="B333" s="217"/>
      <c r="C333" s="245"/>
      <c r="D333" s="246">
        <v>957216.91413000005</v>
      </c>
      <c r="E333" s="49"/>
      <c r="F333" s="49"/>
    </row>
    <row r="334" spans="1:6" ht="15.75" x14ac:dyDescent="0.2">
      <c r="A334" s="461"/>
      <c r="B334" s="461"/>
      <c r="C334" s="461"/>
      <c r="D334" s="28"/>
      <c r="E334" s="28"/>
      <c r="F334" s="35"/>
    </row>
    <row r="335" spans="1:6" x14ac:dyDescent="0.25">
      <c r="C335" s="247" t="s">
        <v>441</v>
      </c>
      <c r="D335" s="246">
        <v>957216.91413000005</v>
      </c>
    </row>
    <row r="336" spans="1:6" x14ac:dyDescent="0.25">
      <c r="C336" s="247" t="s">
        <v>1067</v>
      </c>
      <c r="D336" s="235">
        <v>981238.15081999998</v>
      </c>
      <c r="E336" s="48"/>
      <c r="F336" s="48"/>
    </row>
    <row r="337" spans="2:6" x14ac:dyDescent="0.2">
      <c r="B337" s="40"/>
      <c r="C337" s="247" t="s">
        <v>933</v>
      </c>
      <c r="D337" s="235">
        <f>D336-D335</f>
        <v>24021.236689999932</v>
      </c>
    </row>
    <row r="338" spans="2:6" x14ac:dyDescent="0.2">
      <c r="C338" s="247"/>
    </row>
    <row r="339" spans="2:6" x14ac:dyDescent="0.2">
      <c r="C339" s="248"/>
      <c r="D339" s="249"/>
      <c r="E339" s="57"/>
      <c r="F339" s="57"/>
    </row>
    <row r="340" spans="2:6" x14ac:dyDescent="0.2">
      <c r="D340" s="235">
        <f>D332-D336</f>
        <v>1.5153782442212105E-6</v>
      </c>
    </row>
  </sheetData>
  <mergeCells count="8">
    <mergeCell ref="A259:F259"/>
    <mergeCell ref="A334:C334"/>
    <mergeCell ref="A1:F1"/>
    <mergeCell ref="A2:F2"/>
    <mergeCell ref="A3:F3"/>
    <mergeCell ref="A4:F4"/>
    <mergeCell ref="A6:F6"/>
    <mergeCell ref="A11:D11"/>
  </mergeCells>
  <pageMargins left="0.25" right="0.25" top="0.75" bottom="0.75" header="0.3" footer="0.3"/>
  <pageSetup paperSize="9" scale="64" fitToHeight="0" orientation="portrait" r:id="rId1"/>
  <rowBreaks count="2" manualBreakCount="2">
    <brk id="220" max="5" man="1"/>
    <brk id="33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J34"/>
  <sheetViews>
    <sheetView zoomScale="60" zoomScaleNormal="60" workbookViewId="0">
      <selection activeCell="L4" sqref="L4:N4"/>
    </sheetView>
  </sheetViews>
  <sheetFormatPr defaultColWidth="8.7109375" defaultRowHeight="15.75" x14ac:dyDescent="0.25"/>
  <cols>
    <col min="1" max="1" width="37.7109375" style="38" customWidth="1"/>
    <col min="2" max="2" width="4.7109375" style="1" hidden="1" customWidth="1"/>
    <col min="3" max="3" width="5.42578125" style="1" hidden="1" customWidth="1"/>
    <col min="4" max="4" width="12.28515625" style="1" hidden="1" customWidth="1"/>
    <col min="5" max="5" width="4.7109375" style="1" hidden="1" customWidth="1"/>
    <col min="6" max="6" width="16.5703125" style="271" customWidth="1"/>
    <col min="7" max="7" width="13.42578125" style="271" customWidth="1"/>
    <col min="8" max="8" width="15.5703125" style="271" customWidth="1"/>
    <col min="9" max="9" width="15.28515625" style="268" customWidth="1"/>
    <col min="10" max="10" width="15.5703125" style="268" customWidth="1"/>
    <col min="11" max="11" width="14.5703125" style="268" customWidth="1"/>
    <col min="12" max="12" width="18.140625" style="268" customWidth="1"/>
    <col min="13" max="13" width="15" style="268" customWidth="1"/>
    <col min="14" max="14" width="14.7109375" style="268" customWidth="1"/>
    <col min="15" max="16384" width="8.7109375" style="268"/>
  </cols>
  <sheetData>
    <row r="1" spans="1:166" ht="15.75" customHeight="1" x14ac:dyDescent="0.25">
      <c r="A1" s="266"/>
      <c r="B1" s="266"/>
      <c r="C1" s="266"/>
      <c r="D1" s="266"/>
      <c r="E1" s="267"/>
      <c r="F1" s="466"/>
      <c r="G1" s="466"/>
      <c r="H1" s="466"/>
      <c r="L1" s="466" t="s">
        <v>1160</v>
      </c>
      <c r="M1" s="466"/>
      <c r="N1" s="466"/>
    </row>
    <row r="2" spans="1:166" ht="18.75" x14ac:dyDescent="0.3">
      <c r="A2" s="269"/>
      <c r="B2" s="267"/>
      <c r="C2" s="267"/>
      <c r="D2" s="270"/>
      <c r="E2" s="267"/>
      <c r="F2" s="466"/>
      <c r="G2" s="466"/>
      <c r="H2" s="466"/>
      <c r="L2" s="466" t="s">
        <v>219</v>
      </c>
      <c r="M2" s="466"/>
      <c r="N2" s="466"/>
    </row>
    <row r="3" spans="1:166" ht="18.75" x14ac:dyDescent="0.3">
      <c r="A3" s="269"/>
      <c r="B3" s="267"/>
      <c r="C3" s="267"/>
      <c r="D3" s="270"/>
      <c r="E3" s="267"/>
      <c r="F3" s="466"/>
      <c r="G3" s="466"/>
      <c r="H3" s="466"/>
      <c r="L3" s="466" t="s">
        <v>220</v>
      </c>
      <c r="M3" s="466"/>
      <c r="N3" s="466"/>
    </row>
    <row r="4" spans="1:166" ht="15.75" customHeight="1" x14ac:dyDescent="0.25">
      <c r="A4" s="269"/>
      <c r="B4" s="267"/>
      <c r="C4" s="267"/>
      <c r="D4" s="267"/>
      <c r="E4" s="267"/>
      <c r="F4" s="468"/>
      <c r="G4" s="466"/>
      <c r="H4" s="466"/>
      <c r="L4" s="468" t="s">
        <v>1168</v>
      </c>
      <c r="M4" s="466"/>
      <c r="N4" s="466"/>
    </row>
    <row r="6" spans="1:166" x14ac:dyDescent="0.2">
      <c r="A6" s="469" t="s">
        <v>221</v>
      </c>
      <c r="B6" s="469"/>
      <c r="C6" s="469"/>
      <c r="D6" s="469"/>
      <c r="E6" s="469"/>
      <c r="F6" s="469"/>
      <c r="G6" s="469"/>
      <c r="H6" s="469"/>
      <c r="I6" s="469"/>
      <c r="J6" s="469"/>
      <c r="K6" s="469"/>
      <c r="L6" s="469"/>
      <c r="M6" s="469"/>
      <c r="N6" s="469"/>
    </row>
    <row r="7" spans="1:166" ht="12.75" x14ac:dyDescent="0.2">
      <c r="A7" s="470" t="s">
        <v>1128</v>
      </c>
      <c r="B7" s="470"/>
      <c r="C7" s="470"/>
      <c r="D7" s="470"/>
      <c r="E7" s="470"/>
      <c r="F7" s="470"/>
      <c r="G7" s="470"/>
      <c r="H7" s="470"/>
      <c r="I7" s="470"/>
      <c r="J7" s="470"/>
      <c r="K7" s="470"/>
      <c r="L7" s="470"/>
      <c r="M7" s="470"/>
      <c r="N7" s="470"/>
    </row>
    <row r="8" spans="1:166" ht="12.75" x14ac:dyDescent="0.2">
      <c r="A8" s="470"/>
      <c r="B8" s="470"/>
      <c r="C8" s="470"/>
      <c r="D8" s="470"/>
      <c r="E8" s="470"/>
      <c r="F8" s="470"/>
      <c r="G8" s="470"/>
      <c r="H8" s="470"/>
      <c r="I8" s="470"/>
      <c r="J8" s="470"/>
      <c r="K8" s="470"/>
      <c r="L8" s="470"/>
      <c r="M8" s="470"/>
      <c r="N8" s="470"/>
    </row>
    <row r="9" spans="1:166" ht="15" x14ac:dyDescent="0.2">
      <c r="A9" s="272"/>
      <c r="B9" s="272"/>
      <c r="C9" s="273"/>
      <c r="D9" s="273"/>
      <c r="E9" s="273"/>
      <c r="F9" s="273"/>
      <c r="G9" s="273"/>
      <c r="H9" s="274"/>
      <c r="I9" s="274"/>
      <c r="J9" s="274"/>
      <c r="K9" s="274"/>
      <c r="L9" s="274"/>
      <c r="M9" s="274"/>
      <c r="N9" s="274" t="s">
        <v>1129</v>
      </c>
    </row>
    <row r="10" spans="1:166" ht="12.75" x14ac:dyDescent="0.2">
      <c r="A10" s="471" t="s">
        <v>204</v>
      </c>
      <c r="B10" s="473" t="s">
        <v>105</v>
      </c>
      <c r="C10" s="473" t="s">
        <v>106</v>
      </c>
      <c r="D10" s="475" t="s">
        <v>205</v>
      </c>
      <c r="E10" s="473" t="s">
        <v>107</v>
      </c>
      <c r="F10" s="477" t="s">
        <v>502</v>
      </c>
      <c r="G10" s="479" t="s">
        <v>1130</v>
      </c>
      <c r="H10" s="479"/>
      <c r="I10" s="477" t="s">
        <v>563</v>
      </c>
      <c r="J10" s="479" t="s">
        <v>1130</v>
      </c>
      <c r="K10" s="479"/>
      <c r="L10" s="477" t="s">
        <v>665</v>
      </c>
      <c r="M10" s="479" t="s">
        <v>1130</v>
      </c>
      <c r="N10" s="479"/>
    </row>
    <row r="11" spans="1:166" ht="57" customHeight="1" x14ac:dyDescent="0.2">
      <c r="A11" s="472"/>
      <c r="B11" s="474"/>
      <c r="C11" s="474"/>
      <c r="D11" s="476"/>
      <c r="E11" s="474"/>
      <c r="F11" s="478"/>
      <c r="G11" s="275" t="s">
        <v>1131</v>
      </c>
      <c r="H11" s="275" t="s">
        <v>1132</v>
      </c>
      <c r="I11" s="478"/>
      <c r="J11" s="275" t="s">
        <v>1131</v>
      </c>
      <c r="K11" s="275" t="s">
        <v>1132</v>
      </c>
      <c r="L11" s="478"/>
      <c r="M11" s="275" t="s">
        <v>1131</v>
      </c>
      <c r="N11" s="275" t="s">
        <v>1132</v>
      </c>
    </row>
    <row r="12" spans="1:166" s="280" customFormat="1" ht="12" x14ac:dyDescent="0.2">
      <c r="A12" s="276">
        <v>1</v>
      </c>
      <c r="B12" s="276">
        <v>2</v>
      </c>
      <c r="C12" s="276">
        <v>3</v>
      </c>
      <c r="D12" s="276">
        <v>4</v>
      </c>
      <c r="E12" s="276">
        <v>5</v>
      </c>
      <c r="F12" s="277">
        <v>6</v>
      </c>
      <c r="G12" s="278">
        <v>7</v>
      </c>
      <c r="H12" s="279">
        <v>8</v>
      </c>
      <c r="I12" s="277">
        <v>6</v>
      </c>
      <c r="J12" s="278">
        <v>7</v>
      </c>
      <c r="K12" s="279">
        <v>8</v>
      </c>
      <c r="L12" s="277">
        <v>6</v>
      </c>
      <c r="M12" s="278">
        <v>7</v>
      </c>
      <c r="N12" s="279">
        <v>8</v>
      </c>
    </row>
    <row r="13" spans="1:166" s="280" customFormat="1" ht="63" hidden="1" x14ac:dyDescent="0.2">
      <c r="A13" s="13" t="s">
        <v>1133</v>
      </c>
      <c r="B13" s="10" t="s">
        <v>211</v>
      </c>
      <c r="C13" s="10" t="s">
        <v>211</v>
      </c>
      <c r="D13" s="10"/>
      <c r="E13" s="10"/>
      <c r="F13" s="281"/>
      <c r="G13" s="282"/>
      <c r="H13" s="282"/>
      <c r="I13" s="281"/>
      <c r="J13" s="282"/>
      <c r="K13" s="282"/>
      <c r="L13" s="281"/>
      <c r="M13" s="282"/>
      <c r="N13" s="282"/>
    </row>
    <row r="14" spans="1:166" s="287" customFormat="1" ht="94.5" hidden="1" x14ac:dyDescent="0.2">
      <c r="A14" s="283" t="s">
        <v>1134</v>
      </c>
      <c r="B14" s="284" t="s">
        <v>211</v>
      </c>
      <c r="C14" s="284" t="s">
        <v>211</v>
      </c>
      <c r="D14" s="284"/>
      <c r="E14" s="284"/>
      <c r="F14" s="285"/>
      <c r="G14" s="286"/>
      <c r="H14" s="286"/>
      <c r="I14" s="285"/>
      <c r="J14" s="286"/>
      <c r="K14" s="286"/>
      <c r="L14" s="285"/>
      <c r="M14" s="286"/>
      <c r="N14" s="286"/>
    </row>
    <row r="15" spans="1:166" s="292" customFormat="1" ht="31.5" hidden="1" x14ac:dyDescent="0.2">
      <c r="A15" s="288" t="s">
        <v>120</v>
      </c>
      <c r="B15" s="289" t="s">
        <v>211</v>
      </c>
      <c r="C15" s="289" t="s">
        <v>211</v>
      </c>
      <c r="D15" s="289" t="s">
        <v>51</v>
      </c>
      <c r="E15" s="289" t="s">
        <v>121</v>
      </c>
      <c r="F15" s="290">
        <f>G15+H15</f>
        <v>0</v>
      </c>
      <c r="G15" s="291">
        <v>0</v>
      </c>
      <c r="H15" s="291">
        <v>0</v>
      </c>
      <c r="I15" s="290">
        <f>J15+K15</f>
        <v>0</v>
      </c>
      <c r="J15" s="291">
        <v>0</v>
      </c>
      <c r="K15" s="291">
        <v>0</v>
      </c>
      <c r="L15" s="290">
        <f>M15+N15</f>
        <v>0</v>
      </c>
      <c r="M15" s="291">
        <v>0</v>
      </c>
      <c r="N15" s="291">
        <v>0</v>
      </c>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c r="CB15" s="271"/>
      <c r="CC15" s="271"/>
      <c r="CD15" s="271"/>
      <c r="CE15" s="271"/>
      <c r="CF15" s="271"/>
      <c r="CG15" s="271"/>
      <c r="CH15" s="271"/>
      <c r="CI15" s="271"/>
      <c r="CJ15" s="271"/>
      <c r="CK15" s="271"/>
      <c r="CL15" s="271"/>
      <c r="CM15" s="271"/>
      <c r="CN15" s="271"/>
      <c r="CO15" s="271"/>
      <c r="CP15" s="271"/>
      <c r="CQ15" s="271"/>
      <c r="CR15" s="271"/>
      <c r="CS15" s="271"/>
      <c r="CT15" s="271"/>
      <c r="CU15" s="271"/>
      <c r="CV15" s="271"/>
      <c r="CW15" s="271"/>
      <c r="CX15" s="271"/>
      <c r="CY15" s="271"/>
      <c r="CZ15" s="271"/>
      <c r="DA15" s="271"/>
      <c r="DB15" s="271"/>
      <c r="DC15" s="271"/>
      <c r="DD15" s="271"/>
      <c r="DE15" s="271"/>
      <c r="DF15" s="271"/>
      <c r="DG15" s="271"/>
      <c r="DH15" s="271"/>
      <c r="DI15" s="271"/>
      <c r="DJ15" s="271"/>
      <c r="DK15" s="271"/>
      <c r="DL15" s="271"/>
      <c r="DM15" s="271"/>
      <c r="DN15" s="271"/>
      <c r="DO15" s="271"/>
      <c r="DP15" s="271"/>
      <c r="DQ15" s="271"/>
      <c r="DR15" s="271"/>
      <c r="DS15" s="271"/>
      <c r="DT15" s="271"/>
      <c r="DU15" s="271"/>
      <c r="DV15" s="271"/>
      <c r="DW15" s="271"/>
      <c r="DX15" s="271"/>
      <c r="DY15" s="271"/>
      <c r="DZ15" s="271"/>
      <c r="EA15" s="271"/>
      <c r="EB15" s="271"/>
      <c r="EC15" s="271"/>
      <c r="ED15" s="271"/>
      <c r="EE15" s="271"/>
      <c r="EF15" s="271"/>
      <c r="EG15" s="271"/>
      <c r="EH15" s="271"/>
      <c r="EI15" s="271"/>
      <c r="EJ15" s="271"/>
      <c r="EK15" s="271"/>
      <c r="EL15" s="271"/>
      <c r="EM15" s="271"/>
      <c r="EN15" s="271"/>
      <c r="EO15" s="271"/>
      <c r="EP15" s="271"/>
      <c r="EQ15" s="271"/>
      <c r="ER15" s="271"/>
      <c r="ES15" s="271"/>
      <c r="ET15" s="271"/>
      <c r="EU15" s="271"/>
      <c r="EV15" s="271"/>
      <c r="EW15" s="271"/>
      <c r="EX15" s="271"/>
      <c r="EY15" s="271"/>
      <c r="EZ15" s="271"/>
      <c r="FA15" s="271"/>
      <c r="FB15" s="271"/>
      <c r="FC15" s="271"/>
      <c r="FD15" s="271"/>
      <c r="FE15" s="271"/>
      <c r="FF15" s="271"/>
      <c r="FG15" s="271"/>
      <c r="FH15" s="271"/>
      <c r="FI15" s="271"/>
      <c r="FJ15" s="271"/>
    </row>
    <row r="16" spans="1:166" s="298" customFormat="1" ht="15" x14ac:dyDescent="0.2">
      <c r="A16" s="293" t="s">
        <v>1135</v>
      </c>
      <c r="B16" s="294" t="s">
        <v>127</v>
      </c>
      <c r="C16" s="294" t="s">
        <v>109</v>
      </c>
      <c r="D16" s="294"/>
      <c r="E16" s="294"/>
      <c r="F16" s="295"/>
      <c r="G16" s="296"/>
      <c r="H16" s="296"/>
      <c r="I16" s="295"/>
      <c r="J16" s="296"/>
      <c r="K16" s="296"/>
      <c r="L16" s="295"/>
      <c r="M16" s="296"/>
      <c r="N16" s="296"/>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c r="ED16" s="297"/>
      <c r="EE16" s="297"/>
      <c r="EF16" s="297"/>
      <c r="EG16" s="297"/>
      <c r="EH16" s="297"/>
      <c r="EI16" s="297"/>
      <c r="EJ16" s="297"/>
      <c r="EK16" s="297"/>
      <c r="EL16" s="297"/>
      <c r="EM16" s="297"/>
      <c r="EN16" s="297"/>
      <c r="EO16" s="297"/>
      <c r="EP16" s="297"/>
      <c r="EQ16" s="297"/>
      <c r="ER16" s="297"/>
      <c r="ES16" s="297"/>
      <c r="ET16" s="297"/>
      <c r="EU16" s="297"/>
      <c r="EV16" s="297"/>
      <c r="EW16" s="297"/>
      <c r="EX16" s="297"/>
      <c r="EY16" s="297"/>
      <c r="EZ16" s="297"/>
      <c r="FA16" s="297"/>
      <c r="FB16" s="297"/>
      <c r="FC16" s="297"/>
      <c r="FD16" s="297"/>
      <c r="FE16" s="297"/>
      <c r="FF16" s="297"/>
      <c r="FG16" s="297"/>
      <c r="FH16" s="297"/>
      <c r="FI16" s="297"/>
      <c r="FJ16" s="297"/>
    </row>
    <row r="17" spans="1:166" s="301" customFormat="1" ht="15" x14ac:dyDescent="0.2">
      <c r="A17" s="14" t="s">
        <v>104</v>
      </c>
      <c r="B17" s="4"/>
      <c r="C17" s="4"/>
      <c r="D17" s="4"/>
      <c r="E17" s="4"/>
      <c r="F17" s="299"/>
      <c r="G17" s="300"/>
      <c r="H17" s="300"/>
      <c r="I17" s="299"/>
      <c r="J17" s="300"/>
      <c r="K17" s="300"/>
      <c r="L17" s="299"/>
      <c r="M17" s="300"/>
      <c r="N17" s="300"/>
    </row>
    <row r="18" spans="1:166" s="304" customFormat="1" ht="30" x14ac:dyDescent="0.2">
      <c r="A18" s="2" t="s">
        <v>256</v>
      </c>
      <c r="B18" s="4" t="s">
        <v>127</v>
      </c>
      <c r="C18" s="4" t="s">
        <v>108</v>
      </c>
      <c r="D18" s="4" t="s">
        <v>67</v>
      </c>
      <c r="E18" s="4" t="s">
        <v>121</v>
      </c>
      <c r="F18" s="302">
        <f>G18+H18</f>
        <v>2332</v>
      </c>
      <c r="G18" s="61">
        <f>1200+1275-125-18</f>
        <v>2332</v>
      </c>
      <c r="H18" s="15">
        <v>0</v>
      </c>
      <c r="I18" s="302">
        <f>J18+K18</f>
        <v>1200</v>
      </c>
      <c r="J18" s="61">
        <v>1200</v>
      </c>
      <c r="K18" s="15">
        <v>0</v>
      </c>
      <c r="L18" s="185">
        <f>M18</f>
        <v>1200</v>
      </c>
      <c r="M18" s="61">
        <v>1200</v>
      </c>
      <c r="N18" s="15">
        <v>0</v>
      </c>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303"/>
      <c r="DB18" s="303"/>
      <c r="DC18" s="303"/>
      <c r="DD18" s="303"/>
      <c r="DE18" s="303"/>
      <c r="DF18" s="303"/>
      <c r="DG18" s="303"/>
      <c r="DH18" s="303"/>
      <c r="DI18" s="303"/>
      <c r="DJ18" s="303"/>
      <c r="DK18" s="303"/>
      <c r="DL18" s="303"/>
      <c r="DM18" s="303"/>
      <c r="DN18" s="303"/>
      <c r="DO18" s="303"/>
      <c r="DP18" s="303"/>
      <c r="DQ18" s="303"/>
      <c r="DR18" s="303"/>
      <c r="DS18" s="303"/>
      <c r="DT18" s="303"/>
      <c r="DU18" s="303"/>
      <c r="DV18" s="303"/>
      <c r="DW18" s="303"/>
      <c r="DX18" s="303"/>
      <c r="DY18" s="303"/>
      <c r="DZ18" s="303"/>
      <c r="EA18" s="303"/>
      <c r="EB18" s="303"/>
      <c r="EC18" s="303"/>
      <c r="ED18" s="303"/>
      <c r="EE18" s="303"/>
      <c r="EF18" s="303"/>
      <c r="EG18" s="303"/>
      <c r="EH18" s="303"/>
      <c r="EI18" s="303"/>
      <c r="EJ18" s="303"/>
      <c r="EK18" s="303"/>
      <c r="EL18" s="303"/>
      <c r="EM18" s="303"/>
      <c r="EN18" s="303"/>
      <c r="EO18" s="303"/>
      <c r="EP18" s="303"/>
      <c r="EQ18" s="303"/>
      <c r="ER18" s="303"/>
      <c r="ES18" s="303"/>
      <c r="ET18" s="303"/>
      <c r="EU18" s="303"/>
      <c r="EV18" s="303"/>
      <c r="EW18" s="303"/>
      <c r="EX18" s="303"/>
      <c r="EY18" s="303"/>
      <c r="EZ18" s="303"/>
      <c r="FA18" s="303"/>
      <c r="FB18" s="303"/>
      <c r="FC18" s="303"/>
      <c r="FD18" s="303"/>
      <c r="FE18" s="303"/>
      <c r="FF18" s="303"/>
      <c r="FG18" s="303"/>
      <c r="FH18" s="303"/>
      <c r="FI18" s="303"/>
      <c r="FJ18" s="303"/>
    </row>
    <row r="19" spans="1:166" s="307" customFormat="1" ht="15" x14ac:dyDescent="0.25">
      <c r="A19" s="293" t="s">
        <v>332</v>
      </c>
      <c r="B19" s="294" t="s">
        <v>127</v>
      </c>
      <c r="C19" s="294" t="s">
        <v>111</v>
      </c>
      <c r="D19" s="294"/>
      <c r="E19" s="294"/>
      <c r="F19" s="305"/>
      <c r="G19" s="306"/>
      <c r="H19" s="306"/>
      <c r="I19" s="305"/>
      <c r="J19" s="306"/>
      <c r="K19" s="306"/>
      <c r="L19" s="305"/>
      <c r="M19" s="306"/>
      <c r="N19" s="306"/>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row>
    <row r="20" spans="1:166" s="307" customFormat="1" ht="75" x14ac:dyDescent="0.25">
      <c r="A20" s="2" t="s">
        <v>1136</v>
      </c>
      <c r="B20" s="4" t="s">
        <v>127</v>
      </c>
      <c r="C20" s="4" t="s">
        <v>111</v>
      </c>
      <c r="D20" s="11" t="s">
        <v>1137</v>
      </c>
      <c r="E20" s="4" t="s">
        <v>165</v>
      </c>
      <c r="F20" s="302">
        <f>G20+H20</f>
        <v>1470</v>
      </c>
      <c r="G20" s="15">
        <v>0</v>
      </c>
      <c r="H20" s="15">
        <f>'[1]5'!D51</f>
        <v>1470</v>
      </c>
      <c r="I20" s="302">
        <f>J20+K20</f>
        <v>1130</v>
      </c>
      <c r="J20" s="15">
        <v>0</v>
      </c>
      <c r="K20" s="15">
        <v>1130</v>
      </c>
      <c r="L20" s="302">
        <f>M20+N20</f>
        <v>0</v>
      </c>
      <c r="M20" s="15">
        <v>0</v>
      </c>
      <c r="N20" s="15">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row>
    <row r="21" spans="1:166" s="307" customFormat="1" ht="15" x14ac:dyDescent="0.25">
      <c r="A21" s="293" t="s">
        <v>216</v>
      </c>
      <c r="B21" s="294" t="s">
        <v>127</v>
      </c>
      <c r="C21" s="294" t="s">
        <v>113</v>
      </c>
      <c r="D21" s="294"/>
      <c r="E21" s="294"/>
      <c r="F21" s="305"/>
      <c r="G21" s="306"/>
      <c r="H21" s="306"/>
      <c r="I21" s="305"/>
      <c r="J21" s="306"/>
      <c r="K21" s="306"/>
      <c r="L21" s="305"/>
      <c r="M21" s="306"/>
      <c r="N21" s="306"/>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row>
    <row r="22" spans="1:166" s="307" customFormat="1" ht="150" hidden="1" x14ac:dyDescent="0.25">
      <c r="A22" s="9" t="s">
        <v>375</v>
      </c>
      <c r="B22" s="4" t="s">
        <v>127</v>
      </c>
      <c r="C22" s="4" t="s">
        <v>113</v>
      </c>
      <c r="D22" s="4"/>
      <c r="E22" s="4"/>
      <c r="F22" s="308"/>
      <c r="G22" s="300"/>
      <c r="H22" s="300"/>
      <c r="I22" s="308"/>
      <c r="J22" s="300"/>
      <c r="K22" s="300"/>
      <c r="L22" s="308"/>
      <c r="M22" s="300"/>
      <c r="N22" s="300"/>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row>
    <row r="23" spans="1:166" s="307" customFormat="1" ht="75" x14ac:dyDescent="0.25">
      <c r="A23" s="7" t="s">
        <v>1138</v>
      </c>
      <c r="B23" s="4" t="s">
        <v>127</v>
      </c>
      <c r="C23" s="4" t="s">
        <v>113</v>
      </c>
      <c r="D23" s="4" t="s">
        <v>382</v>
      </c>
      <c r="E23" s="4" t="s">
        <v>121</v>
      </c>
      <c r="F23" s="302">
        <f>G23+H23</f>
        <v>13034.59071</v>
      </c>
      <c r="G23" s="15"/>
      <c r="H23" s="15">
        <f>'[1]3'!F815</f>
        <v>13034.59071</v>
      </c>
      <c r="I23" s="302">
        <f>J23+K23</f>
        <v>13622.855009999999</v>
      </c>
      <c r="J23" s="15"/>
      <c r="K23" s="17">
        <f>'[1]3'!G815</f>
        <v>13622.855009999999</v>
      </c>
      <c r="L23" s="302">
        <f>M23+N23</f>
        <v>14404.454879999999</v>
      </c>
      <c r="M23" s="15"/>
      <c r="N23" s="17">
        <f>'[1]3'!H841</f>
        <v>14404.454879999999</v>
      </c>
      <c r="O23" s="309"/>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row>
    <row r="24" spans="1:166" s="307" customFormat="1" ht="120" hidden="1" x14ac:dyDescent="0.25">
      <c r="A24" s="9" t="s">
        <v>376</v>
      </c>
      <c r="B24" s="4"/>
      <c r="C24" s="4"/>
      <c r="D24" s="4"/>
      <c r="E24" s="4"/>
      <c r="F24" s="302"/>
      <c r="G24" s="15"/>
      <c r="H24" s="15"/>
      <c r="I24" s="302"/>
      <c r="J24" s="15"/>
      <c r="K24" s="15"/>
      <c r="L24" s="302"/>
      <c r="M24" s="15"/>
      <c r="N24" s="1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row>
    <row r="25" spans="1:166" s="307" customFormat="1" ht="60" hidden="1" x14ac:dyDescent="0.25">
      <c r="A25" s="7" t="s">
        <v>1139</v>
      </c>
      <c r="B25" s="4" t="s">
        <v>127</v>
      </c>
      <c r="C25" s="4" t="s">
        <v>113</v>
      </c>
      <c r="D25" s="4" t="s">
        <v>383</v>
      </c>
      <c r="E25" s="4" t="s">
        <v>121</v>
      </c>
      <c r="F25" s="302">
        <f>G25+H25</f>
        <v>0</v>
      </c>
      <c r="G25" s="15"/>
      <c r="H25" s="15">
        <v>0</v>
      </c>
      <c r="I25" s="302">
        <f>J25+K25</f>
        <v>0</v>
      </c>
      <c r="J25" s="15"/>
      <c r="K25" s="15">
        <v>0</v>
      </c>
      <c r="L25" s="302">
        <f>M25+N25</f>
        <v>0</v>
      </c>
      <c r="M25" s="15"/>
      <c r="N25" s="15">
        <v>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row>
    <row r="26" spans="1:166" s="5" customFormat="1" ht="60" hidden="1" x14ac:dyDescent="0.25">
      <c r="A26" s="14" t="s">
        <v>822</v>
      </c>
      <c r="B26" s="4" t="s">
        <v>127</v>
      </c>
      <c r="C26" s="4" t="s">
        <v>113</v>
      </c>
      <c r="D26" s="4"/>
      <c r="E26" s="4"/>
      <c r="F26" s="302"/>
      <c r="G26" s="15"/>
      <c r="H26" s="15"/>
      <c r="I26" s="302"/>
      <c r="J26" s="15"/>
      <c r="K26" s="15"/>
      <c r="L26" s="302"/>
      <c r="M26" s="15"/>
      <c r="N26" s="15"/>
    </row>
    <row r="27" spans="1:166" s="298" customFormat="1" ht="90" hidden="1" x14ac:dyDescent="0.2">
      <c r="A27" s="9" t="s">
        <v>129</v>
      </c>
      <c r="B27" s="4" t="s">
        <v>127</v>
      </c>
      <c r="C27" s="4" t="s">
        <v>113</v>
      </c>
      <c r="D27" s="4"/>
      <c r="E27" s="4"/>
      <c r="F27" s="302"/>
      <c r="G27" s="15"/>
      <c r="H27" s="15"/>
      <c r="I27" s="302"/>
      <c r="J27" s="15"/>
      <c r="K27" s="15"/>
      <c r="L27" s="302"/>
      <c r="M27" s="15"/>
      <c r="N27" s="15"/>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297"/>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297"/>
      <c r="EK27" s="297"/>
      <c r="EL27" s="297"/>
      <c r="EM27" s="297"/>
      <c r="EN27" s="297"/>
      <c r="EO27" s="297"/>
      <c r="EP27" s="297"/>
      <c r="EQ27" s="297"/>
      <c r="ER27" s="297"/>
      <c r="ES27" s="297"/>
      <c r="ET27" s="297"/>
      <c r="EU27" s="297"/>
      <c r="EV27" s="297"/>
      <c r="EW27" s="297"/>
      <c r="EX27" s="297"/>
      <c r="EY27" s="297"/>
      <c r="EZ27" s="297"/>
      <c r="FA27" s="297"/>
      <c r="FB27" s="297"/>
      <c r="FC27" s="297"/>
      <c r="FD27" s="297"/>
      <c r="FE27" s="297"/>
      <c r="FF27" s="297"/>
      <c r="FG27" s="297"/>
      <c r="FH27" s="297"/>
      <c r="FI27" s="297"/>
      <c r="FJ27" s="297"/>
    </row>
    <row r="28" spans="1:166" s="298" customFormat="1" ht="75" x14ac:dyDescent="0.2">
      <c r="A28" s="2" t="s">
        <v>1140</v>
      </c>
      <c r="B28" s="4" t="s">
        <v>127</v>
      </c>
      <c r="C28" s="4" t="s">
        <v>113</v>
      </c>
      <c r="D28" s="4" t="s">
        <v>70</v>
      </c>
      <c r="E28" s="4" t="s">
        <v>121</v>
      </c>
      <c r="F28" s="302">
        <f>G28+H28</f>
        <v>5657.1770000000006</v>
      </c>
      <c r="G28" s="15"/>
      <c r="H28" s="15">
        <f>'[1]4'!G945</f>
        <v>5657.1770000000006</v>
      </c>
      <c r="I28" s="302">
        <f>J28+K28</f>
        <v>5882.0349999999999</v>
      </c>
      <c r="J28" s="15"/>
      <c r="K28" s="15">
        <f>'[1]4'!H945</f>
        <v>5882.0349999999999</v>
      </c>
      <c r="L28" s="302">
        <f>M28+N28</f>
        <v>6117.6030000000001</v>
      </c>
      <c r="M28" s="15"/>
      <c r="N28" s="15">
        <f>'[1]4'!I945</f>
        <v>6117.6030000000001</v>
      </c>
    </row>
    <row r="29" spans="1:166" s="298" customFormat="1" ht="90" hidden="1" x14ac:dyDescent="0.2">
      <c r="A29" s="9" t="s">
        <v>1134</v>
      </c>
      <c r="B29" s="4" t="s">
        <v>127</v>
      </c>
      <c r="C29" s="4" t="s">
        <v>113</v>
      </c>
      <c r="D29" s="4"/>
      <c r="E29" s="4"/>
      <c r="F29" s="302"/>
      <c r="G29" s="310"/>
      <c r="H29" s="15"/>
      <c r="I29" s="302"/>
      <c r="J29" s="310"/>
      <c r="K29" s="15"/>
      <c r="L29" s="302"/>
      <c r="M29" s="310"/>
      <c r="N29" s="15"/>
    </row>
    <row r="30" spans="1:166" s="298" customFormat="1" ht="75" x14ac:dyDescent="0.2">
      <c r="A30" s="2" t="s">
        <v>1141</v>
      </c>
      <c r="B30" s="4" t="s">
        <v>127</v>
      </c>
      <c r="C30" s="4" t="s">
        <v>113</v>
      </c>
      <c r="D30" s="4" t="s">
        <v>51</v>
      </c>
      <c r="E30" s="4" t="s">
        <v>121</v>
      </c>
      <c r="F30" s="302">
        <f>G30+H30</f>
        <v>300</v>
      </c>
      <c r="G30" s="310"/>
      <c r="H30" s="15">
        <f>'[1]3'!F793</f>
        <v>300</v>
      </c>
      <c r="I30" s="302">
        <f>J30+K30</f>
        <v>300</v>
      </c>
      <c r="J30" s="15"/>
      <c r="K30" s="15">
        <v>300</v>
      </c>
      <c r="L30" s="302">
        <f>M30+N30</f>
        <v>300</v>
      </c>
      <c r="M30" s="15"/>
      <c r="N30" s="15">
        <v>300</v>
      </c>
    </row>
    <row r="31" spans="1:166" x14ac:dyDescent="0.2">
      <c r="A31" s="12" t="s">
        <v>132</v>
      </c>
      <c r="B31" s="264"/>
      <c r="C31" s="264"/>
      <c r="D31" s="264"/>
      <c r="E31" s="264"/>
      <c r="F31" s="311">
        <f>F15+F23+F25+F18+F20+F28+F30</f>
        <v>22793.76771</v>
      </c>
      <c r="G31" s="312">
        <f t="shared" ref="G31:N31" si="0">G15+G23+G25+G18+G20+G28+G30</f>
        <v>2332</v>
      </c>
      <c r="H31" s="312">
        <f t="shared" si="0"/>
        <v>20461.76771</v>
      </c>
      <c r="I31" s="311">
        <f t="shared" si="0"/>
        <v>22134.890009999999</v>
      </c>
      <c r="J31" s="312">
        <f t="shared" si="0"/>
        <v>1200</v>
      </c>
      <c r="K31" s="312">
        <f t="shared" si="0"/>
        <v>20934.890009999999</v>
      </c>
      <c r="L31" s="311">
        <f t="shared" si="0"/>
        <v>22022.05788</v>
      </c>
      <c r="M31" s="312">
        <f t="shared" si="0"/>
        <v>1200</v>
      </c>
      <c r="N31" s="256">
        <f t="shared" si="0"/>
        <v>20822.05788</v>
      </c>
    </row>
    <row r="32" spans="1:166" x14ac:dyDescent="0.25">
      <c r="F32" s="313"/>
      <c r="G32" s="314"/>
    </row>
    <row r="33" spans="1:8" ht="15" x14ac:dyDescent="0.2">
      <c r="A33" s="315"/>
      <c r="B33" s="315"/>
      <c r="C33" s="316"/>
      <c r="D33" s="316"/>
      <c r="E33" s="316"/>
      <c r="F33" s="317"/>
      <c r="G33" s="318"/>
      <c r="H33" s="317"/>
    </row>
    <row r="34" spans="1:8" x14ac:dyDescent="0.25">
      <c r="D34" s="467"/>
      <c r="E34" s="467"/>
      <c r="F34" s="467"/>
      <c r="G34" s="318"/>
    </row>
  </sheetData>
  <mergeCells count="22">
    <mergeCell ref="D34:F34"/>
    <mergeCell ref="F4:H4"/>
    <mergeCell ref="L4:N4"/>
    <mergeCell ref="A6:N6"/>
    <mergeCell ref="A7:N8"/>
    <mergeCell ref="A10:A11"/>
    <mergeCell ref="B10:B11"/>
    <mergeCell ref="C10:C11"/>
    <mergeCell ref="D10:D11"/>
    <mergeCell ref="E10:E11"/>
    <mergeCell ref="F10:F11"/>
    <mergeCell ref="G10:H10"/>
    <mergeCell ref="I10:I11"/>
    <mergeCell ref="J10:K10"/>
    <mergeCell ref="L10:L11"/>
    <mergeCell ref="M10:N10"/>
    <mergeCell ref="F1:H1"/>
    <mergeCell ref="L1:N1"/>
    <mergeCell ref="F2:H2"/>
    <mergeCell ref="L2:N2"/>
    <mergeCell ref="F3:H3"/>
    <mergeCell ref="L3:N3"/>
  </mergeCells>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
  <sheetViews>
    <sheetView workbookViewId="0">
      <selection activeCell="H9" sqref="H9"/>
    </sheetView>
  </sheetViews>
  <sheetFormatPr defaultRowHeight="12.75" x14ac:dyDescent="0.2"/>
  <cols>
    <col min="1" max="1" width="52.7109375" customWidth="1"/>
    <col min="2" max="2" width="13.28515625" customWidth="1"/>
    <col min="3" max="3" width="12.7109375" customWidth="1"/>
  </cols>
  <sheetData>
    <row r="1" spans="1:4" ht="17.25" customHeight="1" x14ac:dyDescent="0.25">
      <c r="A1" s="107"/>
      <c r="B1" s="107"/>
      <c r="C1" s="224" t="s">
        <v>1159</v>
      </c>
    </row>
    <row r="2" spans="1:4" ht="15.75" x14ac:dyDescent="0.25">
      <c r="A2" s="107"/>
      <c r="B2" s="107"/>
      <c r="C2" s="224" t="s">
        <v>655</v>
      </c>
    </row>
    <row r="3" spans="1:4" ht="15.75" x14ac:dyDescent="0.25">
      <c r="A3" s="107"/>
      <c r="B3" s="107"/>
      <c r="C3" s="224" t="s">
        <v>656</v>
      </c>
    </row>
    <row r="4" spans="1:4" ht="18.75" customHeight="1" x14ac:dyDescent="0.25">
      <c r="A4" s="482" t="s">
        <v>1169</v>
      </c>
      <c r="B4" s="483"/>
      <c r="C4" s="483"/>
      <c r="D4" s="108"/>
    </row>
    <row r="5" spans="1:4" ht="22.5" customHeight="1" x14ac:dyDescent="0.2"/>
    <row r="6" spans="1:4" ht="110.25" customHeight="1" x14ac:dyDescent="0.2">
      <c r="A6" s="484" t="s">
        <v>1158</v>
      </c>
      <c r="B6" s="484"/>
      <c r="C6" s="484"/>
    </row>
    <row r="7" spans="1:4" ht="14.25" customHeight="1" x14ac:dyDescent="0.2">
      <c r="A7" s="109"/>
    </row>
    <row r="8" spans="1:4" ht="20.25" customHeight="1" x14ac:dyDescent="0.2">
      <c r="A8" s="109"/>
      <c r="B8" s="110"/>
      <c r="C8" s="110" t="s">
        <v>670</v>
      </c>
    </row>
    <row r="9" spans="1:4" ht="25.5" customHeight="1" x14ac:dyDescent="0.2">
      <c r="A9" s="423" t="s">
        <v>657</v>
      </c>
      <c r="B9" s="485" t="s">
        <v>658</v>
      </c>
      <c r="C9" s="485"/>
    </row>
    <row r="10" spans="1:4" ht="19.5" customHeight="1" x14ac:dyDescent="0.2">
      <c r="A10" s="258" t="s">
        <v>1157</v>
      </c>
      <c r="B10" s="439">
        <v>1760.50963</v>
      </c>
      <c r="C10" s="439"/>
    </row>
    <row r="11" spans="1:4" ht="19.5" customHeight="1" x14ac:dyDescent="0.2">
      <c r="A11" s="258" t="s">
        <v>1114</v>
      </c>
      <c r="B11" s="439">
        <v>194.35356999999999</v>
      </c>
      <c r="C11" s="439"/>
    </row>
    <row r="12" spans="1:4" ht="19.5" customHeight="1" x14ac:dyDescent="0.2">
      <c r="A12" s="258" t="s">
        <v>659</v>
      </c>
      <c r="B12" s="480">
        <v>247.38632000000001</v>
      </c>
      <c r="C12" s="480"/>
    </row>
    <row r="13" spans="1:4" ht="18.75" customHeight="1" x14ac:dyDescent="0.2">
      <c r="A13" s="258" t="s">
        <v>660</v>
      </c>
      <c r="B13" s="480">
        <v>108.97833</v>
      </c>
      <c r="C13" s="480"/>
    </row>
    <row r="14" spans="1:4" ht="18.75" customHeight="1" x14ac:dyDescent="0.2">
      <c r="A14" s="258" t="s">
        <v>664</v>
      </c>
      <c r="B14" s="480">
        <v>135.88290000000001</v>
      </c>
      <c r="C14" s="480"/>
    </row>
    <row r="15" spans="1:4" ht="17.25" customHeight="1" x14ac:dyDescent="0.2">
      <c r="A15" s="258" t="s">
        <v>1170</v>
      </c>
      <c r="B15" s="480">
        <v>35.720790000000001</v>
      </c>
      <c r="C15" s="480"/>
    </row>
    <row r="16" spans="1:4" ht="15.75" x14ac:dyDescent="0.2">
      <c r="A16" s="111" t="s">
        <v>661</v>
      </c>
      <c r="B16" s="481">
        <f>B13+B15+B14+B12+B10+B11</f>
        <v>2482.8315400000001</v>
      </c>
      <c r="C16" s="481"/>
    </row>
  </sheetData>
  <mergeCells count="10">
    <mergeCell ref="B13:C13"/>
    <mergeCell ref="B14:C14"/>
    <mergeCell ref="B15:C15"/>
    <mergeCell ref="B16:C16"/>
    <mergeCell ref="A4:C4"/>
    <mergeCell ref="A6:C6"/>
    <mergeCell ref="B9:C9"/>
    <mergeCell ref="B12:C12"/>
    <mergeCell ref="B11:C11"/>
    <mergeCell ref="B10:C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1 </vt:lpstr>
      <vt:lpstr>2  </vt:lpstr>
      <vt:lpstr>3</vt:lpstr>
      <vt:lpstr>4</vt:lpstr>
      <vt:lpstr>5</vt:lpstr>
      <vt:lpstr>6</vt:lpstr>
      <vt:lpstr>7</vt:lpstr>
      <vt:lpstr>'1 '!Область_печати</vt:lpstr>
      <vt:lpstr>'2  '!Область_печати</vt:lpstr>
      <vt:lpstr>'3'!Область_печати</vt:lpstr>
      <vt:lpstr>'4'!Область_печати</vt:lpstr>
      <vt:lpstr>'5'!Область_печати</vt:lpstr>
    </vt:vector>
  </TitlesOfParts>
  <Company>fin540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Номе</cp:lastModifiedBy>
  <cp:lastPrinted>2024-08-30T04:43:11Z</cp:lastPrinted>
  <dcterms:created xsi:type="dcterms:W3CDTF">2008-10-27T01:25:53Z</dcterms:created>
  <dcterms:modified xsi:type="dcterms:W3CDTF">2024-09-01T10:52:14Z</dcterms:modified>
</cp:coreProperties>
</file>