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240" yWindow="1416" windowWidth="8388" windowHeight="5088" tabRatio="848" activeTab="8"/>
  </bookViews>
  <sheets>
    <sheet name="1" sheetId="1" r:id="rId1"/>
    <sheet name="1.1" sheetId="2" r:id="rId2"/>
    <sheet name="2" sheetId="3" r:id="rId3"/>
    <sheet name="2.1" sheetId="4" r:id="rId4"/>
    <sheet name="3" sheetId="5" r:id="rId5"/>
    <sheet name="4" sheetId="6" r:id="rId6"/>
    <sheet name="5" sheetId="7" r:id="rId7"/>
    <sheet name="10" sheetId="8" r:id="rId8"/>
    <sheet name="11" sheetId="9" r:id="rId9"/>
  </sheets>
  <definedNames>
    <definedName name="_xlnm.Print_Titles" localSheetId="2">'2'!$8:$9</definedName>
    <definedName name="_xlnm.Print_Area" localSheetId="0">'1'!$A$1:$C$21</definedName>
    <definedName name="_xlnm.Print_Area" localSheetId="1">'1.1'!$A$1:$D$21</definedName>
    <definedName name="_xlnm.Print_Area" localSheetId="7">'10'!$A$1:$N$31</definedName>
    <definedName name="_xlnm.Print_Area" localSheetId="2">'2'!$A$1:$F$86</definedName>
    <definedName name="_xlnm.Print_Area" localSheetId="3">'2.1'!$A$1:$I$84</definedName>
    <definedName name="_xlnm.Print_Area" localSheetId="4">'3'!$A$1:$H$738</definedName>
    <definedName name="_xlnm.Print_Area" localSheetId="5">'4'!$A$1:$I$772</definedName>
    <definedName name="_xlnm.Print_Area" localSheetId="6">'5'!$A$1:$D$244</definedName>
  </definedNames>
  <calcPr fullCalcOnLoad="1"/>
</workbook>
</file>

<file path=xl/sharedStrings.xml><?xml version="1.0" encoding="utf-8"?>
<sst xmlns="http://schemas.openxmlformats.org/spreadsheetml/2006/main" count="8890" uniqueCount="979">
  <si>
    <t>01 05 0201 05 0000 510</t>
  </si>
  <si>
    <t>Увеличение прочих остатков денежных средств районного бюджета</t>
  </si>
  <si>
    <t>01 05 0201 05 0000 610</t>
  </si>
  <si>
    <t>Уменьшение прочих остатков денежных средств районного бюджета</t>
  </si>
  <si>
    <t>Наименование поселений</t>
  </si>
  <si>
    <t>Горненское городское поселение</t>
  </si>
  <si>
    <t>Всего</t>
  </si>
  <si>
    <t xml:space="preserve">                        к решению Думы Кировского</t>
  </si>
  <si>
    <t xml:space="preserve">                          муниципального района</t>
  </si>
  <si>
    <t>1 11 05013 05 0000 120</t>
  </si>
  <si>
    <t>Другие вопросы в области культуры, кинематографии</t>
  </si>
  <si>
    <t>1 11 05013 10 0000 120</t>
  </si>
  <si>
    <t xml:space="preserve">Государственная пошлина по делам, рассматриваемым в судах общей юрисдикции, мировыми судьями (за исключением Верховного Суда Российской Федерации)
</t>
  </si>
  <si>
    <t>9900000000</t>
  </si>
  <si>
    <t>9990000000</t>
  </si>
  <si>
    <t>9990010010</t>
  </si>
  <si>
    <t>9990010020</t>
  </si>
  <si>
    <t>9990010030</t>
  </si>
  <si>
    <t>9990010040</t>
  </si>
  <si>
    <t>9990093100</t>
  </si>
  <si>
    <t>Осуществление переданных органам государственной власти субъектов РФ в соответствии с п.1 ст.4 ФЗ от 15.11.1997 г. № 143-ФЗ "Об актах гражданского состояния" полномочий РФ по государственной регистрации актов гражданского состояния</t>
  </si>
  <si>
    <t>9990010050</t>
  </si>
  <si>
    <t>9990010060</t>
  </si>
  <si>
    <t>9990010070</t>
  </si>
  <si>
    <t>9990010080</t>
  </si>
  <si>
    <t>9990010090</t>
  </si>
  <si>
    <t>9990010101</t>
  </si>
  <si>
    <t>9990010102</t>
  </si>
  <si>
    <t>9990010103</t>
  </si>
  <si>
    <t>9990093120</t>
  </si>
  <si>
    <t>0800000000</t>
  </si>
  <si>
    <t>0100000000</t>
  </si>
  <si>
    <t>0180000000</t>
  </si>
  <si>
    <t>Подпрограмма № 8 «Молодежь Кировского района"</t>
  </si>
  <si>
    <t>0180020040</t>
  </si>
  <si>
    <t>0180020041</t>
  </si>
  <si>
    <t>Подпрограмма № 9 "Предупреждение развития наркомании в районе"</t>
  </si>
  <si>
    <t>0190000000</t>
  </si>
  <si>
    <t>0300000000</t>
  </si>
  <si>
    <t>0300030360</t>
  </si>
  <si>
    <t>0300030362</t>
  </si>
  <si>
    <t>0700000000</t>
  </si>
  <si>
    <t>9990093040</t>
  </si>
  <si>
    <t>Возмещение затрат или недополученных доходов от предоставления транспортных услуг населению в границах Кировского  муниципального района</t>
  </si>
  <si>
    <t>0120000000</t>
  </si>
  <si>
    <t>0120020041</t>
  </si>
  <si>
    <t>0120020040</t>
  </si>
  <si>
    <t>0120020042</t>
  </si>
  <si>
    <t>0120093070</t>
  </si>
  <si>
    <t>0110000000</t>
  </si>
  <si>
    <t>0110020040</t>
  </si>
  <si>
    <t>0110020041</t>
  </si>
  <si>
    <t>0110020042</t>
  </si>
  <si>
    <t>0130000000</t>
  </si>
  <si>
    <t>0130020040</t>
  </si>
  <si>
    <t>0130020041</t>
  </si>
  <si>
    <t>0130020042</t>
  </si>
  <si>
    <t>0140000000</t>
  </si>
  <si>
    <t>0140020040</t>
  </si>
  <si>
    <t>0140020041</t>
  </si>
  <si>
    <t>0140020042</t>
  </si>
  <si>
    <t>0140020043</t>
  </si>
  <si>
    <t>0140020044</t>
  </si>
  <si>
    <t>0110093060</t>
  </si>
  <si>
    <t>0150000000</t>
  </si>
  <si>
    <t>0150020040</t>
  </si>
  <si>
    <t>0160000000</t>
  </si>
  <si>
    <t>0160093080</t>
  </si>
  <si>
    <t>0170000000</t>
  </si>
  <si>
    <t>0170020040</t>
  </si>
  <si>
    <t>Расходы на обеспечение деятельности (оказание услуг, выполнение работ) централизованных бухгалтерий</t>
  </si>
  <si>
    <t>0200000000</t>
  </si>
  <si>
    <t>0200020260</t>
  </si>
  <si>
    <t>0200020261</t>
  </si>
  <si>
    <t>0200020262</t>
  </si>
  <si>
    <t>0300030361</t>
  </si>
  <si>
    <t>0600000000</t>
  </si>
  <si>
    <t>0610000000</t>
  </si>
  <si>
    <t>0610020140</t>
  </si>
  <si>
    <t>0610020141</t>
  </si>
  <si>
    <t>0620020140</t>
  </si>
  <si>
    <t>0630020140</t>
  </si>
  <si>
    <t>0640020140</t>
  </si>
  <si>
    <t>Подпрограмма   № 8 "Молодежь Кировского района"</t>
  </si>
  <si>
    <t>0180020042</t>
  </si>
  <si>
    <t>0200020263</t>
  </si>
  <si>
    <t>9990010104</t>
  </si>
  <si>
    <t>0500000000</t>
  </si>
  <si>
    <t>0500050560</t>
  </si>
  <si>
    <t>Подпрограмма   № 2 "Развитие дошкольных образовательных учреждений"</t>
  </si>
  <si>
    <t>0120093090</t>
  </si>
  <si>
    <t>0400000000</t>
  </si>
  <si>
    <t>0400040460</t>
  </si>
  <si>
    <t>9990010105</t>
  </si>
  <si>
    <t>9990010106</t>
  </si>
  <si>
    <t>9990010107</t>
  </si>
  <si>
    <t>9990010108</t>
  </si>
  <si>
    <t>0610020142</t>
  </si>
  <si>
    <t>Иные межбюджетные трансферты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 (организация досуга и обеспечения услугами культуры)</t>
  </si>
  <si>
    <t>0800020140</t>
  </si>
  <si>
    <t>060000000</t>
  </si>
  <si>
    <t>Всего программные мероприятия</t>
  </si>
  <si>
    <t>Непрограммные мероприятия</t>
  </si>
  <si>
    <t>Осуществление переданных органам местного самоуправления в соответствии с пунктом 1 статьи 4 Федерального закона "Об актах гражданского состояния" полномочий Российской Федерации по государственной регистрации актов гражданского состояния</t>
  </si>
  <si>
    <t>Обеспечение деятельности комиссий по делам несовершеннолетних и защите их прав</t>
  </si>
  <si>
    <t>Создание административных комиссий</t>
  </si>
  <si>
    <t>Государственноее управление охраной труда</t>
  </si>
  <si>
    <t>Регистрация и учет граждан, имеющих право на получение жилищных субсидий в связи с переселением из районов Крайнего Севера и приравненных к ним местностей</t>
  </si>
  <si>
    <t>Осуществление первичного воинского учета на территориях, где отсутствуют военные комиссариаты</t>
  </si>
  <si>
    <t>Всего программные и непрограммные мероприятия</t>
  </si>
  <si>
    <t>Расходы на исполнение госполномочий по реализации дошкольного, общего и дополнительного образования в муниципальных общеобразовательных учреждениях по основным общеобразовательным программам</t>
  </si>
  <si>
    <t>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</si>
  <si>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Компенсация части платы, взимаемой с родителей (законных представителей) за присмотр и уход за детьми, осваивающими образовательные программы дошкольного образования в организациях, осуществляющих образовательную деятельность</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</si>
  <si>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за счет средств краевого бюджета</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</si>
  <si>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 за счет средств районного бюджета</t>
  </si>
  <si>
    <t>Мероприятия в сфере образования (МКУ ЦОМОУ)</t>
  </si>
  <si>
    <t>Мероприятия в сфере образования (МКУ "ЦОМОУ")</t>
  </si>
  <si>
    <t>иные межбюджетные трансферты (переданные полномочия поселений по культуре МБУ "КДЦ")</t>
  </si>
  <si>
    <t>мероприятия по администрации  Кировского муниципального района</t>
  </si>
  <si>
    <t>Председатель Думы муниципального образования</t>
  </si>
  <si>
    <t>Председатель КСК</t>
  </si>
  <si>
    <t>Исполнительные листы</t>
  </si>
  <si>
    <t>Оценка недвижимости</t>
  </si>
  <si>
    <t xml:space="preserve">Программные направления деятельности органов местного самоуправления </t>
  </si>
  <si>
    <t>Всего  непрограммные мероприятия</t>
  </si>
  <si>
    <t>620</t>
  </si>
  <si>
    <t>Субсидии из местного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t>
  </si>
  <si>
    <t>Субсидии бюджетным учреждениям (МБУ ДОД "ДЮЦ")</t>
  </si>
  <si>
    <t>Субсидии бюджетным учреждениям (МБУ ВПЦ "Патриот")</t>
  </si>
  <si>
    <t>022933040</t>
  </si>
  <si>
    <t>Муниципальная программа "Развитие малого и среднего предпринимательства в Кировском муниципальном районе на 2014-2017 годы"</t>
  </si>
  <si>
    <t>Субсидии из краевого бюджета бюджетам муниципальных образований Приморского края на содержание многофункциональных центров предоставления государственных и муниципальных услуг</t>
  </si>
  <si>
    <t>Субсидии бюджетным учреждениям образования</t>
  </si>
  <si>
    <t>Муниципальная программа "Развитие образования в Кировском муниципальном районе на 2014-2017  годы"</t>
  </si>
  <si>
    <t>за счет средств местного бюджета</t>
  </si>
  <si>
    <t>подразделам, целевым статьям и видам расходов в соответствии с классификацией расходов</t>
  </si>
  <si>
    <t>(тыс. руб.)</t>
  </si>
  <si>
    <t>Код бюджетной классификации Российской Федерации</t>
  </si>
  <si>
    <t>Учреждение: Контрольно-счетная комиссия Кировского муниципального района</t>
  </si>
  <si>
    <t>Итого</t>
  </si>
  <si>
    <t>Пенсионное обеспечение</t>
  </si>
  <si>
    <t>Доплаты к пенсиям государственных служащих субъектов Российской Федерации и муниципальных служащих</t>
  </si>
  <si>
    <t>Раз-дел</t>
  </si>
  <si>
    <t>Под-раз-дел</t>
  </si>
  <si>
    <t>Вид рас-хо-дов</t>
  </si>
  <si>
    <t>ОБЩЕГОСУДАРСТВЕННЫЕ ВОПРОСЫ</t>
  </si>
  <si>
    <t>01</t>
  </si>
  <si>
    <t>00</t>
  </si>
  <si>
    <t>02</t>
  </si>
  <si>
    <t>Непрограммные направления деятельности органов местного самоуправления</t>
  </si>
  <si>
    <t>Мероприятия непрограммных направлений деятельности органов местного самоуправления</t>
  </si>
  <si>
    <t>100</t>
  </si>
  <si>
    <t>Функционирование законодательных (представительных) органов государственной власти и представительных органов муниципальных образований</t>
  </si>
  <si>
    <t>03</t>
  </si>
  <si>
    <t>Руководство и управление в сфере установленных функций органов местного самоуправления</t>
  </si>
  <si>
    <t>200</t>
  </si>
  <si>
    <t>300</t>
  </si>
  <si>
    <t>04</t>
  </si>
  <si>
    <t>110</t>
  </si>
  <si>
    <t>06</t>
  </si>
  <si>
    <t>Руководство и управление в сфере установленных функций органов местного самоуправления (КСК)</t>
  </si>
  <si>
    <t>Председатель контрольно-счетной комиссии</t>
  </si>
  <si>
    <t>Резервные фонды</t>
  </si>
  <si>
    <t>11</t>
  </si>
  <si>
    <t>Резервный фонд Администрации Кировского муниципального района</t>
  </si>
  <si>
    <t>13</t>
  </si>
  <si>
    <t>Субвенции</t>
  </si>
  <si>
    <t>Субвенции на выполнение органами местного самоуправления отдельных государственных полномочий по государственному управлению охраной труда</t>
  </si>
  <si>
    <t>Субвенции на реализацию отдельных государственных полномочий по созданию административных комиссий</t>
  </si>
  <si>
    <t xml:space="preserve">Общее образование </t>
  </si>
  <si>
    <t>1 11 05035 05 0000 120</t>
  </si>
  <si>
    <t>Доходы от перечисления части прибыли, остающейся после уплаты налогов и иных обязательных платежей муниципальных унитарных предприятий, созданных муниципальными районами</t>
  </si>
  <si>
    <t>Дотации бюджетам муниципальных районов на выравнивание бюджетной обеспеченности</t>
  </si>
  <si>
    <t xml:space="preserve">Субсидии бюджетным учреждениям </t>
  </si>
  <si>
    <t>951</t>
  </si>
  <si>
    <t>Приложение № 1</t>
  </si>
  <si>
    <t>Расходы на обеспечение деятельности  (оказание услуг, выполнение работ) муниципальных учреждений ( прочие учреждения)</t>
  </si>
  <si>
    <t>Председатель Думы Кировского муниципального района</t>
  </si>
  <si>
    <t>Субвенции на выплату ежемесячного денежного вознаграждения за классное руководство за счет краевого бюджета</t>
  </si>
  <si>
    <t>Субвенции на реализацию дошкольного, общего и дополнительного образования в муниципальных общеобразовательных учреждениях по основным общеобразовательным программам</t>
  </si>
  <si>
    <t>Субвенции на организацию и обеспечение оздоровления и отдыха детей Приморского края ( за исключением организации отдыха детей в каникулярное время)</t>
  </si>
  <si>
    <t>КУЛЬТУРА, КИНЕМАТОГРАФИЯ</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</si>
  <si>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</si>
  <si>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120</t>
  </si>
  <si>
    <t>Расходы на выплаты персоналу государственных (муниципальных) органов</t>
  </si>
  <si>
    <t>Закупка товаров, работ и услуг для государственных (муниципальных) нужд</t>
  </si>
  <si>
    <t>Иные закупки товаров, работ и услуг для обеспечения государственных (муниципальных) нужд</t>
  </si>
  <si>
    <t>240</t>
  </si>
  <si>
    <t>Уплата налогов, сборов и иных платежей</t>
  </si>
  <si>
    <t>850</t>
  </si>
  <si>
    <t>Иные бюджетные ассигнования</t>
  </si>
  <si>
    <t>800</t>
  </si>
  <si>
    <t>Резервные средства</t>
  </si>
  <si>
    <t>870</t>
  </si>
  <si>
    <t>Исполнение судебных актов</t>
  </si>
  <si>
    <t>830</t>
  </si>
  <si>
    <t>Межбюджетные трансферты</t>
  </si>
  <si>
    <t>500</t>
  </si>
  <si>
    <t>Расходы на выплаты персоналу казенных учреждений</t>
  </si>
  <si>
    <t>Социальное обеспечение и иные выплаты населению</t>
  </si>
  <si>
    <t>Публичные нормативные социальные выплаты гражданам</t>
  </si>
  <si>
    <t>310</t>
  </si>
  <si>
    <t>Социальные выплаты гражданам, кроме публичных нормативных социальных выплат</t>
  </si>
  <si>
    <t>320</t>
  </si>
  <si>
    <t>Обслуживание государственного (муниципального) долга</t>
  </si>
  <si>
    <t>700</t>
  </si>
  <si>
    <t>Дотации</t>
  </si>
  <si>
    <t>510</t>
  </si>
  <si>
    <t>Предоставление субсидий бюджетным, автономным учреждениям и иным некоммерческим организациям</t>
  </si>
  <si>
    <t>600</t>
  </si>
  <si>
    <t>Субсидии бюджетным учреждениям</t>
  </si>
  <si>
    <t>Субсидии бюджетным учреждениям-МБУ  ДОД  "КДШИ"</t>
  </si>
  <si>
    <t>Субсидии бюджетным учреждениям-МБУ  ДОД  "ГДШИ"</t>
  </si>
  <si>
    <t>Мероприятия по развитию и поддержке клубов</t>
  </si>
  <si>
    <t>7952111</t>
  </si>
  <si>
    <t>Мероприятия по развитию и поддержке библиотек</t>
  </si>
  <si>
    <t>7952121</t>
  </si>
  <si>
    <t>СОЦИАЛЬНАЯ ПОЛИТИКА</t>
  </si>
  <si>
    <t>10</t>
  </si>
  <si>
    <t>1 11 05013 13 0000 120</t>
  </si>
  <si>
    <t>Субвенции на компенсацию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</si>
  <si>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ФИЗИЧЕСКАЯ КУЛЬТУРА И СПОРТ</t>
  </si>
  <si>
    <t xml:space="preserve">Мероприятия по развитию физической культуры и спорта </t>
  </si>
  <si>
    <t>ОБСЛУЖИВАНИЕ ГОСУДАРСТВЕННОГО И МУНИЦИПАЛЬНОГО ДОЛГА</t>
  </si>
  <si>
    <t>Процентные платежи помуниципальному долгу</t>
  </si>
  <si>
    <t>Обслуживание  муниципального долга</t>
  </si>
  <si>
    <t>МЕЖБЮДЖЕТНЫЕ ТРАНСФЕРТЫ ОБЩЕГО ХАРАКТЕРА БЮДЖЕТАМ СУБЪЕКТОВ РОССИЙСКОЙ ФЕДЕРАЦИИ И МУНИЦИПАЛЬНЫХ ОБРАЗОВАНИЙ</t>
  </si>
  <si>
    <t>14</t>
  </si>
  <si>
    <t>Дотации на выравнивание бюджетной обеспеченности субъектов Российской Федерации и муниципальных образований</t>
  </si>
  <si>
    <t>Дотации на выравнивание бюджетной обеспеченности поселений из районного фонда финансовой поддержки</t>
  </si>
  <si>
    <t>Сельское хозяйство и рыболовство</t>
  </si>
  <si>
    <t>Доходы, получаемые в виде арендной платы, а также средства от продажи права на заключение договоров аренды за земли, находящиеся в собственности муниципальных районов (за исключением земельных участков муниципальных бюджетных и автономных учреждений)</t>
  </si>
  <si>
    <t>Всего расходов</t>
  </si>
  <si>
    <t>за счет средств краевого  бюджета</t>
  </si>
  <si>
    <t>01 03 01 00 05 0000 710</t>
  </si>
  <si>
    <t>01 03 01 00 05 0000 810</t>
  </si>
  <si>
    <t>Субсидии бюджетным учреждениям (МБУ ДОД «КДШИ»)</t>
  </si>
  <si>
    <t>Субсидии бюджетным учреждениям  (МБУ ДОД «ГДШИ")</t>
  </si>
  <si>
    <t>Субвенции бюджетам муниципальных районов на выполнение передаваемых полномочий субъектов Российской Федерации</t>
  </si>
  <si>
    <t>1 00 00000 00 0000 000</t>
  </si>
  <si>
    <t>НАЛОГОВЫЕ И НЕНАЛОГОВЫЕ ДОХОДЫ</t>
  </si>
  <si>
    <t>1 01 00000 00 0000 000</t>
  </si>
  <si>
    <t>Мероприятия по развитию и поддержке образовательных учреждений</t>
  </si>
  <si>
    <t>Противопожарная безопасность образовательных учреждений</t>
  </si>
  <si>
    <t>Мероприятия по переподготовке и повышению квалификации</t>
  </si>
  <si>
    <t>Расходы на обеспечение деятельности (оказание услуг, выполнение работ) муниципальных  учреждений - прочие учреждения</t>
  </si>
  <si>
    <t>Подпрограмма  № 2 "Развитие дошкольного образования в Кировском муниципальном районе"</t>
  </si>
  <si>
    <t>Подпрограмма  № 3 "Безопасность образовательных учреждений"</t>
  </si>
  <si>
    <t>Санитарно-эпидемиологическая безопасность образовательных учреждений</t>
  </si>
  <si>
    <t>Подпрограмма № 1 "Развитие и поддержка муниципальных образовательных учреждений" образования"</t>
  </si>
  <si>
    <t>Подпрограмма  № 7 "Другие вопросы в области образования"</t>
  </si>
  <si>
    <t>НАЛОГИ НА ПРИБЫЛЬ, ДОХОДЫ</t>
  </si>
  <si>
    <t>Налог на доходы физических лиц</t>
  </si>
  <si>
    <t>1 05 00000 00 0000 000</t>
  </si>
  <si>
    <t>Субсидии бюджетам бюджетной системы Российской Федерации (межбюджетные субсидии)</t>
  </si>
  <si>
    <t>НАЛОГИ НА СОВОКУПНЫЙ ДОХОД</t>
  </si>
  <si>
    <t>Единый налог на вмененный доход для отдельных видов деятельности</t>
  </si>
  <si>
    <t>Единый сельскохозяйственный налог</t>
  </si>
  <si>
    <t>1 08 00000 00 0000 000</t>
  </si>
  <si>
    <t>ГОСУДАРСТВЕННАЯ ПОШЛИНА</t>
  </si>
  <si>
    <t>1 11 00000 00 0000 000</t>
  </si>
  <si>
    <t>1 12 00000 00 0000 000</t>
  </si>
  <si>
    <t>ПЛАТЕЖИ ПРИ ПОЛЬЗОВАНИИ ПРИРОДНЫМИ РЕСУРСАМИ</t>
  </si>
  <si>
    <t>Плата за негативное воздействие на окружающую среду</t>
  </si>
  <si>
    <t xml:space="preserve">1 13 00000 00 0000 000 </t>
  </si>
  <si>
    <t>ДОХОДЫ ОТ ОКАЗАНИЯ ПЛАТНЫХ УСЛУГ И КОМПЕНСАЦИИ ЗАТРАТ ГОСУДАРСТВА</t>
  </si>
  <si>
    <t>1 14 00000 00 0000 000</t>
  </si>
  <si>
    <t>ДОХОДЫ ОТ ПРОДАЖИ МАТЕРИАЛЬНЫХ И НЕМАТЕРИАЛЬНЫХ АКТИВОВ</t>
  </si>
  <si>
    <t>1 16 00000 00 0000 000</t>
  </si>
  <si>
    <t>ШТРАФЫ, САНКЦИИ, ВОЗМЕЩЕНИЕ УЩЕРБА</t>
  </si>
  <si>
    <t>2 00 00000 00 0000 000</t>
  </si>
  <si>
    <t>2 02 00000 00 0000 000</t>
  </si>
  <si>
    <t>9900004</t>
  </si>
  <si>
    <t>Муниципальная программа "Доступная среда для инвалидов в Кировском муниципальном районе на 2016-2019 годы"</t>
  </si>
  <si>
    <t>Дотации от других бюджетов бюджетной системы Российской Федерации</t>
  </si>
  <si>
    <t>610</t>
  </si>
  <si>
    <t>краевой  бюджет</t>
  </si>
  <si>
    <t>Подпрограмма  № 4 "Развитие внешкольного образования"</t>
  </si>
  <si>
    <t>Подпрограмма № 5 "Переподготовка и повышение квалификации"</t>
  </si>
  <si>
    <t>Руководство и управление в сфере установленных функций  органов местного самоуправления  (ФУ)</t>
  </si>
  <si>
    <t>Ве-домст-во</t>
  </si>
  <si>
    <t>Мероприятия по развитию физкультуры и спорта</t>
  </si>
  <si>
    <t>Субсидии организациям, образующим инфракструктуру поддержки субьектов малого и среднего предпринимательства на возмещение затрат, связанных с проведением мероприятий по повышению эффективности и конкурентноспособности субъектов малого и среднего предпринимательства</t>
  </si>
  <si>
    <t>Подпрограмма  № 1 «Развитие и поддержка муниципальных образовательных учреждений»</t>
  </si>
  <si>
    <t>Подпрограмма № 2 «Развитие дошкольного образования в Кировском муниципальном районе»</t>
  </si>
  <si>
    <t>Мероприятия по развитию и поддержке дошкольных образовательных учреждений</t>
  </si>
  <si>
    <t>Подпрограмма № 3 «Безопасность образовательных учреждений»</t>
  </si>
  <si>
    <t>Подпрограмма № 4 «Развитие внешкольного образования»</t>
  </si>
  <si>
    <t>Подпрограмма № 5 «Переподготовка и повышение кадров»</t>
  </si>
  <si>
    <t>Подпрограмма № 7 «Другие вопросы в области образования»</t>
  </si>
  <si>
    <t>Иные межбюджетные трансферты</t>
  </si>
  <si>
    <t>ВСЕГО ДОХОДОВ:</t>
  </si>
  <si>
    <t>Наименование налога    (сбора)</t>
  </si>
  <si>
    <t>01 02 00 00 00 0000 000</t>
  </si>
  <si>
    <t>Кредиты   кредитных организаций в валюте Российской Федерации</t>
  </si>
  <si>
    <t>01 02 00 00 05 0000 710</t>
  </si>
  <si>
    <t>Получение кредитов от кредитных организаций районным бюджетом в валюте Российской Федерации</t>
  </si>
  <si>
    <t>01 02 00 00 05 0000 810</t>
  </si>
  <si>
    <t>Погашение районным бюджетом кредитов от кредитных организаций в валюте Российской Федерации</t>
  </si>
  <si>
    <t>01 03 00 00 00 0000 000</t>
  </si>
  <si>
    <t>Бюджетные кредиты от других бюджетов бюджетной системы Российской Федерации</t>
  </si>
  <si>
    <t>Дотации на выравнивание бюджетной обеспеченности поселений из бюджета муниципального района</t>
  </si>
  <si>
    <t>Субвенции бюджетам муниципальных образований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</si>
  <si>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Ед.изм.</t>
  </si>
  <si>
    <t>Получение бюджетных кредитов от других бюджетов бюджетной системы Российской Федерации районным бюджетом в валюте Российской Федерации</t>
  </si>
  <si>
    <t>Погашение районным бюджетом бюджетных кредитов от других бюджетов бюджетной системы Российской Федерации в валюте Российской Федерации</t>
  </si>
  <si>
    <t>ИТОГО ИСТОЧНИКОВ</t>
  </si>
  <si>
    <t>0000000000</t>
  </si>
  <si>
    <t>9999959300</t>
  </si>
  <si>
    <t>9999000070</t>
  </si>
  <si>
    <t>Администрация Кировского муниципального района</t>
  </si>
  <si>
    <t>Субвенции бюджетам муниципальных районов на компенсацию части платы, взимаемой с родителей (законных представителей) за присмотр и уход за детьми, посещающими образовательные организации, реализующие образовательные программы дошкольного образования</t>
  </si>
  <si>
    <t>111 05025 05 0000 120</t>
  </si>
  <si>
    <t>1 11 07015 05 0000 120</t>
  </si>
  <si>
    <t>1 17 05000 00 0000 180</t>
  </si>
  <si>
    <t>ПРОЧИЕ НЕНАЛОГОВЫЕ ДОХОДЫ</t>
  </si>
  <si>
    <t>Мероприятия по предупреждению развития наркомании в районе</t>
  </si>
  <si>
    <t>1 17 05050 05 0000 180</t>
  </si>
  <si>
    <t>730</t>
  </si>
  <si>
    <t>Прочие неналоговые доходы бюджетов муниципальных районов</t>
  </si>
  <si>
    <t>9999000040</t>
  </si>
  <si>
    <t>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t>
  </si>
  <si>
    <t>Социальная политика</t>
  </si>
  <si>
    <t>Функционирование Правительства Российской Федерации, высших исполнительных органов государственной власти субъектов Российской Федерации,      и органов местного самоуправления</t>
  </si>
  <si>
    <t>1 11 05075 05 0000 120</t>
  </si>
  <si>
    <t>Доходы от сдачи в аренду имущества, составляющего казну муниципальных районов (за исключением земельных участков)</t>
  </si>
  <si>
    <t>Субсидии бюджетным учреждениям  (МБУ "КДЦ")</t>
  </si>
  <si>
    <t>Субсидии бюджетным учреждениям (МБУ "КДЦ")</t>
  </si>
  <si>
    <t>Дотации бюджетам муниципальных районов на поддержку мер по обеспечению сбалансированности бюджетов</t>
  </si>
  <si>
    <t>Прочие субсидии бюджетам муниципальных районов</t>
  </si>
  <si>
    <t>тыс. руб.</t>
  </si>
  <si>
    <t>Массовый спорт</t>
  </si>
  <si>
    <t>Прочие межбюджетные трансферты общего характера</t>
  </si>
  <si>
    <t>Наименование</t>
  </si>
  <si>
    <t>Ведомство</t>
  </si>
  <si>
    <t>Целевая статья</t>
  </si>
  <si>
    <t>Вид расх</t>
  </si>
  <si>
    <t>в том числе:</t>
  </si>
  <si>
    <t>местный бюджет</t>
  </si>
  <si>
    <t>Учреждение: Администрация Кировского муниципального района</t>
  </si>
  <si>
    <t>Общегосударственные вопросы</t>
  </si>
  <si>
    <t>Функционирование высшего должностного лица субъекта Российской Федерации и муниципального образования</t>
  </si>
  <si>
    <t>Процентные платежи по долговым обязательствам</t>
  </si>
  <si>
    <t>Другие общегосударственные вопросы</t>
  </si>
  <si>
    <t xml:space="preserve">Непрограммные направления деятельности органов местного самоуправления </t>
  </si>
  <si>
    <t>01 05 00 00 00 0000 000</t>
  </si>
  <si>
    <t>Изменение остатков средств на счетах по учету средств</t>
  </si>
  <si>
    <t>Другие вопросы в области национальной экономики</t>
  </si>
  <si>
    <t>Коммунальное хозяйство</t>
  </si>
  <si>
    <t>Поддержка коммунального хозяйства</t>
  </si>
  <si>
    <t xml:space="preserve">Расходы на выплату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 </t>
  </si>
  <si>
    <t>Мобилизационная и вневойсковая подготовка</t>
  </si>
  <si>
    <t>Другие вопросы в области жилищно-коммунального хозяйства</t>
  </si>
  <si>
    <t>Образование</t>
  </si>
  <si>
    <t>Другие вопросы в области образования</t>
  </si>
  <si>
    <t xml:space="preserve">Оценка недвижимости, признание прав и регулирование отношений по государственной и муниципальной собственности </t>
  </si>
  <si>
    <t>(тыс. руб. )</t>
  </si>
  <si>
    <t>НАЦИОНАЛЬНАЯ ОБОРОНА</t>
  </si>
  <si>
    <t>Субвенции на осуществление первичного воинского учета на территориях, где отсутствуют военные комиссариаты</t>
  </si>
  <si>
    <t>530</t>
  </si>
  <si>
    <t>НАЦИОНАЛЬНАЯ БЕЗОПАСНОСТЬ И ПРАВООХРАНИТЕЛЬНАЯ ДЕЯТЕЛЬНОСТЬ</t>
  </si>
  <si>
    <t>Защита населения и территории от чрезвычайных ситуаций природного и техногенного характера, гражданская оборона</t>
  </si>
  <si>
    <t>09</t>
  </si>
  <si>
    <t>Мероприятия по предупреждению и ликвидации последствий черезвычайных ситуаций и стихийных бедствий</t>
  </si>
  <si>
    <t>НАЦИОНАЛЬНАЯ ЭКОНОМИКА</t>
  </si>
  <si>
    <t>08</t>
  </si>
  <si>
    <t>Дорожное хозяйство (дорожные фонды)</t>
  </si>
  <si>
    <t>Содержание автомобильных дорог на территории Кировского района</t>
  </si>
  <si>
    <t>12</t>
  </si>
  <si>
    <t>Подпрограмма  № 5 "Переподготовка и повышение квалификации"</t>
  </si>
  <si>
    <t>Субсидии организациям, образующим инфраструктуру поддержки субъектов малого и среднего предпринимательства, на возмещение затрат, связанных с проведением мероприятий по повышению эффективности и конкурентоспособности субъектов малого и среднего предпринимательства</t>
  </si>
  <si>
    <t>Субсидии юридическим лицам (кроме некоммерческих организаций), индивидуальным предпринимателям, физическим лицам</t>
  </si>
  <si>
    <t>810</t>
  </si>
  <si>
    <t>ЖИЛИЩНО-КОММУНАЛЬНОЕ ХОЗЯЙСТВО</t>
  </si>
  <si>
    <t>05</t>
  </si>
  <si>
    <t>Руководство и управление в сфере установленных функций органов государственной власти Приморского края</t>
  </si>
  <si>
    <t>ОБРАЗОВАНИЕ</t>
  </si>
  <si>
    <t>07</t>
  </si>
  <si>
    <t>Благоустройство</t>
  </si>
  <si>
    <t>Захоронение</t>
  </si>
  <si>
    <t>Прочие мероприятия по благоустройству</t>
  </si>
  <si>
    <t>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t>
  </si>
  <si>
    <t>Учреждение: Дума Кировского муниципального района</t>
  </si>
  <si>
    <t>Обеспечение деятельности финансовых, налоговых и таможенных органов и органов финансового (финансово-бюджетного) надзора</t>
  </si>
  <si>
    <t>Субвенции бюджетам субъектов Российской Федерации и муниципальных образований</t>
  </si>
  <si>
    <t>Дошкольное образование</t>
  </si>
  <si>
    <t>Мероприятия в сфере образования</t>
  </si>
  <si>
    <t>Охрана семьи и детства</t>
  </si>
  <si>
    <t>1 01 02000 01 0000 110</t>
  </si>
  <si>
    <t>1 12 01000 01 0000 120</t>
  </si>
  <si>
    <t>к решению Думы Кировского</t>
  </si>
  <si>
    <t>муниципального района</t>
  </si>
  <si>
    <t>РАСПРЕДЕЛЕНИЕ</t>
  </si>
  <si>
    <t>0000000</t>
  </si>
  <si>
    <t>000</t>
  </si>
  <si>
    <t>001</t>
  </si>
  <si>
    <t>006</t>
  </si>
  <si>
    <t>003</t>
  </si>
  <si>
    <t>002</t>
  </si>
  <si>
    <t>Глава муниципального образования</t>
  </si>
  <si>
    <t>Обслуживание государственного внутреннего и муниципального долга</t>
  </si>
  <si>
    <t>Транспорт</t>
  </si>
  <si>
    <t>Другие виды транспорта</t>
  </si>
  <si>
    <t>Субсидии на проведение отдельных мероприятий по другим видам транспорта</t>
  </si>
  <si>
    <t>Субвенции на создание и обеспечение деятельности комиссий по делам несовершеннолетних и защите их прав</t>
  </si>
  <si>
    <t>1 05 02000 02 0000 110</t>
  </si>
  <si>
    <t>1 05 03000 01 0000 110</t>
  </si>
  <si>
    <t>ДОХОДЫ ОТ ИСПОЛЬЗОВАНИЯ ИМУЩЕСТВА НАХОДЯЩЕГОСЯ В ГОСУДАРСТВЕННОЙ И МУНИЦИПАЛЬНОЙ СОБСТВЕННОСТИ</t>
  </si>
  <si>
    <t>Субсидии автономным учреждениям</t>
  </si>
  <si>
    <t>Субсидии из местного бюджета на содержание многофункциональных центров предоставления государственных и муниципальных услуг</t>
  </si>
  <si>
    <t>Доходы от сдачи в аренду  имущества, находящегося в оперативном управлении органов управления муниципальных районов и созданных ими учреждений (за исключением имущества муниципальных бюджетных автономных учреждений)</t>
  </si>
  <si>
    <t>Учреждение: Муниципальное казенное учреждение «Центр  обслуживания муниципальных образовательных учреждений» Кировского муниципального района Приморского края</t>
  </si>
  <si>
    <t>1 13 02995 05 0000 130</t>
  </si>
  <si>
    <t>Прочие доходы от компенсации затрат бюджетов муниципальных районов</t>
  </si>
  <si>
    <t>1 14 02050 05 0000 410</t>
  </si>
  <si>
    <t>Мунипальная программа "Развитие МФЦ предоставления государственных и муниципальных услуг населению Кировского муниципального района Приморского края на 2016-2018 годы"</t>
  </si>
  <si>
    <t>Муниципальная программа "Развитие МФЦ предоставления государственных и муниципальных услуг населению Кировского муниципального района на 2016-2018 годы"</t>
  </si>
  <si>
    <t>Муниципальная программа "Доступная среда для инвалидов в  Кировском муниципальном районе на 2016-2019 годы"</t>
  </si>
  <si>
    <t>Муниципальная программа " Доступная среда для инвалидов в Кировском муниципальном районе на 2016-2019 годы"</t>
  </si>
  <si>
    <t>Субсидии бюджетным организациям</t>
  </si>
  <si>
    <t>Субвенции бюджетам муниципальных районов Приморского края  на реализацию  дошкольного, общего  и дополнительного образования в   муниципальных общеобразовательных учреждениях по основным общеобразовательным программам</t>
  </si>
  <si>
    <t xml:space="preserve">Субвенции бюджетам муниципальных районов Приморского края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t>
  </si>
  <si>
    <t>0595144</t>
  </si>
  <si>
    <t>Иные межбюджетные трансферты на комплектование книжных фондов библиотек муниципальных образований и государственных библиотек городов Москвы и Санкт-Петербурга</t>
  </si>
  <si>
    <t xml:space="preserve">Субвенции бюджетам муниципальных районов Приморского края  на осуществление отдельных государственных  полномочий по государственному управлению  охраной труда </t>
  </si>
  <si>
    <t>Субвенции бюджетам муниципальных районов Приморского края на реализацию отдельных государственных полномочий по созданию административных  комиссий</t>
  </si>
  <si>
    <t>Доходы от реализации имущества, находящегося в собственности муниципальных районов (за исключением имущества муниципальных бюджетных и автономных учреждений, а так же имущества муниципальных унитарных предприятий, в том числе казенных), в части реализации основных средств по указанному имуществу</t>
  </si>
  <si>
    <t>Общее образование</t>
  </si>
  <si>
    <t>Культура</t>
  </si>
  <si>
    <t xml:space="preserve">                                                                                        муниципального района</t>
  </si>
  <si>
    <t>1 03 02000 01 0000 110</t>
  </si>
  <si>
    <t>Акцизы по подакцизным товарам (продукции), производимым на территории Российской федерации</t>
  </si>
  <si>
    <t>1 03 00000 00 0000 000</t>
  </si>
  <si>
    <t>НАЛОГИ НА ТОВАРЫ (РАБОТЫ, УСЛУГИ), РЕАЛИЗУЕМЫЕ НА ТЕРРИТОРИИ РОССИЙСКОЙ ФЕДЕРАЦИИ</t>
  </si>
  <si>
    <t>1 05 04020 02 0000 110</t>
  </si>
  <si>
    <t>Налог, взимаемый в связи с применением патентной системы налогообложения, зачисляемый в бюджеты муниципальных районов</t>
  </si>
  <si>
    <t>1 08 03010 01 0000 110</t>
  </si>
  <si>
    <t>540</t>
  </si>
  <si>
    <t>Иные межбюджетные трансферты бюджетам бюджетной системы</t>
  </si>
  <si>
    <t>Приложение № 2</t>
  </si>
  <si>
    <t>9990051200</t>
  </si>
  <si>
    <t>Подпрограмма № 6 «Организация отдыха  детей»</t>
  </si>
  <si>
    <t>Подпрограмма № 8 "Молодежь Кировского района"</t>
  </si>
  <si>
    <t>0800092070</t>
  </si>
  <si>
    <t>Муниципальная программа "Развитие малого и среднего предпринимательства в Кировском муниципальном районе на 2018-2022 годы"</t>
  </si>
  <si>
    <t>0900000000</t>
  </si>
  <si>
    <t>0900090960</t>
  </si>
  <si>
    <t>1000000000</t>
  </si>
  <si>
    <t>1000020140</t>
  </si>
  <si>
    <t>Муниципальная программа "Развитие образования в Кировском муниципальном районе на 2018-2022 годы"</t>
  </si>
  <si>
    <t>Муниципальная программа "Развитие образования в Кировском муниципальном районе на 2018-2022  годы"</t>
  </si>
  <si>
    <t xml:space="preserve"> Муниципальная программа "Профилактика безнадзорности, беспризорности и правонарушений несовершеннолетних на 2018-2022 годы"</t>
  </si>
  <si>
    <t>Муниципальная программа "Профилактика терроризма и экстремизма в Кировском муниципальном районе на 2018-2022 годы"</t>
  </si>
  <si>
    <t>Подпрограмма № 1 "Развитие и поддержка муниципальных образовательных учреждений"</t>
  </si>
  <si>
    <t>Муниципальная программа "Сохранение и развитие культуры в Кировском муниципальном районе на 2018-2022  годы"</t>
  </si>
  <si>
    <t>Муниципальная программа "Развитие физической культуры и спорта в Кировском муниципальном районе на 2018-2022 годы"</t>
  </si>
  <si>
    <t>Подпрограмма № 9 «Предупреждение развития наркомании в районе»</t>
  </si>
  <si>
    <t>Муниципальная программа «Развитие малого и среднего предпринимательства в Кировском муниципальном районе на 2018-2022 годы»</t>
  </si>
  <si>
    <t>Доплата к  пенсии  муниципальным служащим</t>
  </si>
  <si>
    <t>Муниципальная программа «Развитие образования в Кировском муниципальном районе на 2018-2022 гг.»</t>
  </si>
  <si>
    <t>Муниципальная программа "Профилактика безнадзорности, беспризорности и правонарушений несовершеннолетних на 2018-2022 годы"</t>
  </si>
  <si>
    <t>Муниципальная программа "Профилактика экстремизма и терроризма на территории Кировского района на 2018-2022 годы"</t>
  </si>
  <si>
    <t>Муниципальная программа "Сохранение и развитие культуры в Кировском муниципальном районе на 2018-2022 годы"</t>
  </si>
  <si>
    <t>Муниципальная программа "Патриотическое воспитание граждан в Кировском муниципальном районе на 2018-2022 годы"</t>
  </si>
  <si>
    <t>Муниципальная программа "Профилактика экстремизма и терроризма на территории Кировского муниципального района на 2018-2022 годы"</t>
  </si>
  <si>
    <t>Межбюджетные трансферты,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t>
  </si>
  <si>
    <t xml:space="preserve">Мероприятия в области коммунального хозяйства </t>
  </si>
  <si>
    <t>Муниципальная программа "Развитие транспортной инфраструктуры и осуществление дорожной деятельности в отношении автомобильных дорог местного значения в границах Кировского муниципального района на 2018-2022 гг."</t>
  </si>
  <si>
    <t>1000010160</t>
  </si>
  <si>
    <t>1000010162</t>
  </si>
  <si>
    <t>1000010161</t>
  </si>
  <si>
    <t>Муниципальная программа «Развитие транспортной инфраструктуры и осуществление дорожной деятельности в отношении автомобильных дорог местного значения в границах Кировского муниципального района на 2018-2022 гг.»</t>
  </si>
  <si>
    <t>Доходы, получаемые в виде арендной платы за земельные участки,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 а так же средства от  продажи права на заключение договоров аренды указанных земельных участков</t>
  </si>
  <si>
    <t>9990093110</t>
  </si>
  <si>
    <t>0180020000</t>
  </si>
  <si>
    <t>0700020270</t>
  </si>
  <si>
    <t>07000L0270</t>
  </si>
  <si>
    <t>Подпрограмма № 10 «Другие вопросы в области культуры на осуществление части полномочий в соответствии с  заключенными соглашениями (организация досуга и обеспечение услугами культуры)»</t>
  </si>
  <si>
    <t>иные межбюджетные трансферты (переданные полномочия поселений по культуре МКУ "ЦОМОУ")</t>
  </si>
  <si>
    <t>0640020141</t>
  </si>
  <si>
    <t>Обеспечение проведения выборов и референдумов</t>
  </si>
  <si>
    <t>Непрограммные направления деятельности муниципальных органов</t>
  </si>
  <si>
    <t>Проведение выборов в представительные органы муниципального образования</t>
  </si>
  <si>
    <t>9990010109</t>
  </si>
  <si>
    <t>Мероприятия гос.программы РФ "Доступная среда "на 2011-2020 годы (МБУ "КДЦ"</t>
  </si>
  <si>
    <t>1 14 06013 13 0000 430</t>
  </si>
  <si>
    <t>Доходы от продажи земельных участков, государственная собственность на которые не разграничена и которые расположены в границах городских поселений</t>
  </si>
  <si>
    <t>9990091030</t>
  </si>
  <si>
    <t>Иные межбюджетные трансферты бюджетам бюджетной системы (по Указу Президента Российской Федерации от 7 мая 2012 года N 597 "О мероприятиях по реализации государственной социальной политики" в части мероприятий, направленных на повышение средней заработной платы работников муниципальных учреждений культуры)</t>
  </si>
  <si>
    <t>Иные межбюджетные трансферты бюджетам городских поселений Кировского муниципального района  из местного бюджета на ремонт автомобильных дорог общего пользования местного значения в границах населенных пунктов</t>
  </si>
  <si>
    <t>1000010163</t>
  </si>
  <si>
    <t>Плата за пользование имуществом</t>
  </si>
  <si>
    <t>9990010110</t>
  </si>
  <si>
    <t>Иные межбюджетные трансферты бюджетам сельских поселений Кировского муниципального района  из местного бюджета на содержание и ремонт автомобильных дорог общего пользования местного значения в границах населенных пунктов</t>
  </si>
  <si>
    <t>1000010164</t>
  </si>
  <si>
    <t>Сумма на 2021 год</t>
  </si>
  <si>
    <t>Приложение № 1.1</t>
  </si>
  <si>
    <t>Приложение  № 3</t>
  </si>
  <si>
    <t>1200093110</t>
  </si>
  <si>
    <t>1200012261</t>
  </si>
  <si>
    <t>1200012262</t>
  </si>
  <si>
    <t>1200012263</t>
  </si>
  <si>
    <t>1200051180</t>
  </si>
  <si>
    <t>1100000000</t>
  </si>
  <si>
    <t>1100011160</t>
  </si>
  <si>
    <t>Муниципальная программа "Энергосбережение и повышение энергетической эффективности в муниципальных учреждениях Кировского муниципального района" на 2019-2021 годы"</t>
  </si>
  <si>
    <t>1200000000</t>
  </si>
  <si>
    <t>0700020271</t>
  </si>
  <si>
    <t>0700020272</t>
  </si>
  <si>
    <t>мероприятия по МКУ ЦОМОУ</t>
  </si>
  <si>
    <t>Субвенции на осуществление первичного воинского учета на территориях, где отсутствуют военные комиссариаты (межбюджетные трансферты)</t>
  </si>
  <si>
    <t>Процентные платежи по муниципальному долгу</t>
  </si>
  <si>
    <t>Субвенции бюджетам муниципальных районов Приморского края на осуществление отдельных государственных полномочий по расчету и предоставлению дотаций на выравнивание бюджетной обеспеченности бюджетам поселений, входящих в их состав (межбюджетные трансферты)</t>
  </si>
  <si>
    <t>Финансовое обеспечение выполнения муниципального задания клубными учреждениями МБУ КДЦ Кировского муниципального района</t>
  </si>
  <si>
    <t>Финансовое обеспечение выполнения муниципального задания межпоселенческой центральной библиотекой МБУ КДЦ Кировского муниципального района</t>
  </si>
  <si>
    <t>Финансовое обеспечение выполнения муниципального задания районным музеем им. В.М. Малаева  и культурно-этнографическим музеем-комплексом "Крестьянская усадьба. Начало ХХ века." с. Подгорное МБУ КДЦ Кировского муниципального района</t>
  </si>
  <si>
    <t>Финансовое обеспечение (бухгалтерский учет) МБУ КДЦ Кировского муниципального района</t>
  </si>
  <si>
    <t>Финансовое обеспечение клубных учреждений сельских поселений (Крыловское сельское поселение, Руновское сельское поселение (оказание услуг, выполнение работ)</t>
  </si>
  <si>
    <t>Субсидии бюджетным учреждениям (КДЦ)</t>
  </si>
  <si>
    <t>Финансовое обеспечение (бухгалтерский учет) МБУ КДЦ Кировского муниципального района. Субсидии бюджетным учреждениям</t>
  </si>
  <si>
    <t>Финансовое обеспечение (бухгалтерский учет)</t>
  </si>
  <si>
    <t>Меропрятия по ликвидации МАУ "МФЦ"</t>
  </si>
  <si>
    <t>9990010120</t>
  </si>
  <si>
    <t>Муниципальная программа "Совершенствование межбюджетных отношений и управление муниципальным долгом в Кировском муниципальном районе на 2019-2021 годы"</t>
  </si>
  <si>
    <t>2 02 35118 05 0000 150</t>
  </si>
  <si>
    <t>2 02 35930 05 0000 150</t>
  </si>
  <si>
    <t>2 02 30000 00 0000 150</t>
  </si>
  <si>
    <t>2 02 15002 05 0000 150</t>
  </si>
  <si>
    <t>2 02 35120 05 0000 150</t>
  </si>
  <si>
    <t>2 02 30024 05 0000 150</t>
  </si>
  <si>
    <t>Специальные расходы</t>
  </si>
  <si>
    <t>880</t>
  </si>
  <si>
    <t>Резервный фонд администрации Кировского муниципального района</t>
  </si>
  <si>
    <t>9990010140</t>
  </si>
  <si>
    <t>Руководство и управление в сфере установленных функций органов местного самоуправления  (УМСАиПЭ)</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</si>
  <si>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t>
  </si>
  <si>
    <t>99900М0820</t>
  </si>
  <si>
    <t>1300000000</t>
  </si>
  <si>
    <t>Основное мероприятие "Совершенствование системы противодействия коррупции в Кировском районе"</t>
  </si>
  <si>
    <t>1300013000</t>
  </si>
  <si>
    <t xml:space="preserve">Мероприятия по противодействию коррупции </t>
  </si>
  <si>
    <t>1300013360</t>
  </si>
  <si>
    <t xml:space="preserve">Субвенции бюджетам муниципальных районов Приморского края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</si>
  <si>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9990093130</t>
  </si>
  <si>
    <t xml:space="preserve">Содержание дорожной техники </t>
  </si>
  <si>
    <t>9990010150</t>
  </si>
  <si>
    <t>Мероприятия в области коммунального хозяйства (содержание интерната)</t>
  </si>
  <si>
    <t>Муниципальная программа "Организация обеспечения  твердым топливом населения, проживающего на территории сельских поселений Кировского муниципального района" на 2019 – 2021 годы</t>
  </si>
  <si>
    <t>1400000000</t>
  </si>
  <si>
    <t>Возмещение затрат или недополученных доходов от обеспечения граждан твердым топливом в границах Кировского  муниципального района</t>
  </si>
  <si>
    <t>1400192620</t>
  </si>
  <si>
    <t>Содержание жилых помещений, приобретаемых в рамках выполнения полномочий по обеспечению детей сирот и детей, оставшихся без попечения родителей, лиц из числа детей -сирот и детей, оставшихся без попечения родителей, жилыми помещениями</t>
  </si>
  <si>
    <t>9990010160</t>
  </si>
  <si>
    <t xml:space="preserve">Непрограммные направления деятельности </t>
  </si>
  <si>
    <t>Погашение кредиторской задолженности прошлых лет (САДЫ)</t>
  </si>
  <si>
    <t>9990010130</t>
  </si>
  <si>
    <t>Мероприятия по созданию в общеобразовательных организациях, расположенных в сельской местности, условий для занятий физической культурой и спортом</t>
  </si>
  <si>
    <t>0110020000</t>
  </si>
  <si>
    <t>011E250970</t>
  </si>
  <si>
    <t>Субвенции  на обеспечение   бесплатным питанием детей, обучающихся муниципальных общеобразовательных учреждениях</t>
  </si>
  <si>
    <t>0110093150</t>
  </si>
  <si>
    <t>Дополнительное образование</t>
  </si>
  <si>
    <t xml:space="preserve">Погашение кредиторской задолженности прошлых лет </t>
  </si>
  <si>
    <t>Мероприятия по обеспечению развития и укрепления материально-технической базы домов культуры в населенных пунктах с числом жителей до 50 тыс. человек</t>
  </si>
  <si>
    <t xml:space="preserve">Субсидии бюджетам муниципальных образований на обеспечение развития и укрепления материально-технической базы домов культуры в населенных пунктах с числом жителей до 50 тыс. человек </t>
  </si>
  <si>
    <t>06100R4670</t>
  </si>
  <si>
    <t>06100S4670</t>
  </si>
  <si>
    <t>Мероприятия по комплектованию книжных фондов и обеспечению информационно- техническим оборудованием библиотек</t>
  </si>
  <si>
    <t>0620000000</t>
  </si>
  <si>
    <t>0620092540</t>
  </si>
  <si>
    <t>0620020141</t>
  </si>
  <si>
    <t>Доплата к пенсиям, дополнительное пенсионное обеспечение</t>
  </si>
  <si>
    <t>Социальное обеспечение населения</t>
  </si>
  <si>
    <t>Субвенции бюджетам муниципальных образований Приморского края на меры социальной поддержки педагогическим работникам краевых государственных и муниципальных образовательных организаций Приморского края</t>
  </si>
  <si>
    <t>Капитальные вложения в объекты государственной (муниципальной собственности)</t>
  </si>
  <si>
    <t>400</t>
  </si>
  <si>
    <t>Бюджетные инвестиции</t>
  </si>
  <si>
    <t>410</t>
  </si>
  <si>
    <t>Мероприятия по развитию спортивной инфраструктуры, находящейся в муниципальной собственности</t>
  </si>
  <si>
    <t>040P592190</t>
  </si>
  <si>
    <t xml:space="preserve">Предоставление субсидий бюджетным, автономным учреждениям и иным некоммерческим организациям </t>
  </si>
  <si>
    <t>040P592191</t>
  </si>
  <si>
    <t xml:space="preserve">Мероприятия по приобретению музыкальных инструментов и художественного инвентаря для учреждений дополнительного образования детей в сфере культуры </t>
  </si>
  <si>
    <r>
      <t xml:space="preserve">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</si>
  <si>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r>
      <t xml:space="preserve">Иные закупки товаров, работ и услуг для обеспечения государственных (муниципальных) нужд </t>
    </r>
    <r>
      <rPr>
        <b/>
        <sz val="12"/>
        <rFont val="Times New Roman"/>
        <family val="1"/>
      </rPr>
      <t>(отдел образования администрации КМР)</t>
    </r>
  </si>
  <si>
    <r>
      <t xml:space="preserve">Иные закупки товаров, работ и услуг для обеспечения государственных (муниципальных) нужд </t>
    </r>
    <r>
      <rPr>
        <b/>
        <sz val="12"/>
        <rFont val="Times New Roman"/>
        <family val="1"/>
      </rPr>
      <t>(МКУ "ЦОМОУ")</t>
    </r>
  </si>
  <si>
    <r>
      <t xml:space="preserve">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</si>
  <si>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на комплектование книжных фондов и обеспечение информационно- техническим оборудованием библиотек </t>
    </r>
    <r>
      <rPr>
        <b/>
        <i/>
        <sz val="12"/>
        <rFont val="Times New Roman"/>
        <family val="1"/>
      </rPr>
      <t>(краевой бюджет)</t>
    </r>
  </si>
  <si>
    <r>
      <t xml:space="preserve">Расходы на комплектование книжных фондов и обеспечение информационно- техническим оборудованием библиотек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</si>
  <si>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Приморского края на развитие спортивной инфраструктуры, находящейся в муниципальной собственности </t>
    </r>
    <r>
      <rPr>
        <b/>
        <i/>
        <sz val="12"/>
        <rFont val="Times New Roman"/>
        <family val="1"/>
      </rPr>
      <t>(краевой бюджет)</t>
    </r>
  </si>
  <si>
    <r>
      <t xml:space="preserve">Иные закупки товаров, работ и услуг для обеспечения государственных (муниципальных) нужд </t>
    </r>
    <r>
      <rPr>
        <b/>
        <sz val="12"/>
        <rFont val="Times New Roman"/>
        <family val="1"/>
      </rPr>
      <t>(администрация КМР)</t>
    </r>
  </si>
  <si>
    <r>
      <t xml:space="preserve">Расходы на развитие спортивной инфраструктуры, находящейся в муниципальной собственности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</si>
  <si>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 xml:space="preserve"> Мероприятия по противодействию коррупции </t>
  </si>
  <si>
    <r>
      <t xml:space="preserve">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</si>
  <si>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на комплектование книжных фондов и обеспечение информационно- техническим оборудованием библиотек </t>
    </r>
    <r>
      <rPr>
        <b/>
        <i/>
        <sz val="11"/>
        <rFont val="Times New Roman"/>
        <family val="1"/>
      </rPr>
      <t>(краевой бюджет)</t>
    </r>
  </si>
  <si>
    <r>
      <t xml:space="preserve">Расходы на комплектование книжных фондов и обеспечение информационно- техническим оборудованием библиотек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</si>
  <si>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t>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t>
  </si>
  <si>
    <r>
      <t xml:space="preserve">Субсидии бюджетам муниципальных образований Приморского края на развитие спортивной инфраструктуры, находящейся в муниципальной собственности </t>
    </r>
    <r>
      <rPr>
        <b/>
        <i/>
        <sz val="11"/>
        <rFont val="Times New Roman"/>
        <family val="1"/>
      </rPr>
      <t>(краевой бюджет)</t>
    </r>
  </si>
  <si>
    <r>
      <t xml:space="preserve">Расходы на развитие спортивной инфраструктуры, находящейся в муниципальной собственности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</si>
  <si>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t>Учреждение: финансовое  управление администрации Кировского муниципального района</t>
  </si>
  <si>
    <r>
      <t>Субсидии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t>
    </r>
    <r>
      <rPr>
        <b/>
        <sz val="12"/>
        <rFont val="Times New Roman"/>
        <family val="1"/>
      </rPr>
      <t>краевой бюджет)</t>
    </r>
  </si>
  <si>
    <t>Субсидии бюджетам муниципальных образований Приморского края на создание в общеобразовательных организациях, расположенных в сельской местности, условий для занятий физической культурой и спортом (краевой бюджет)</t>
  </si>
  <si>
    <t xml:space="preserve">Субвенции  на обеспечение   бесплатным питанием детей, обучающихся муниципальных общеобразовательных учреждениях </t>
  </si>
  <si>
    <t>952</t>
  </si>
  <si>
    <t>953</t>
  </si>
  <si>
    <t>954</t>
  </si>
  <si>
    <t>Субсидии бюджетам муниципальных образований Приморского края на развитие спортивной инфраструктуры, находящейся в муниципальной собственности (краевой бюджет) (администрация КМР)</t>
  </si>
  <si>
    <t>0610060000</t>
  </si>
  <si>
    <t>Расходы на обеспечение развития и укрепления материально-технической базы домов культуры в населенных пунктах с числом жителей до 50 тыс. человек за счет средств местного бюджета, в целях софинансирования которых из бюджета Приморского края предоставляются субсидии</t>
  </si>
  <si>
    <t>Субсидии бюджетам муниципальных образований на комплектование книжных фондов и обеспечение информационно- техническим оборудованием библиотек (краевой бюджет)</t>
  </si>
  <si>
    <t>Расходы на комплектование книжных фондов и обеспечение информационно- техническим оборудованием библиотек за счет средств местного бюджета, в целях софинансирования которых из бюджета Приморского края предоставляются субсидии</t>
  </si>
  <si>
    <t>Возмещение затрат или недополученных доходов от обеспечения граждан твердым топливом в границах Кировского  муниципального района (краевой бюджет)</t>
  </si>
  <si>
    <t>Возмещение затрат или недополученных доходов от обеспечения граждан твердым топливом в границах Кировского  муниципального района (местный бюджет)</t>
  </si>
  <si>
    <t>Погашение кредиторской задолженности бюджетных учреждений</t>
  </si>
  <si>
    <t xml:space="preserve">Установление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образования </t>
  </si>
  <si>
    <t>2 02 15000 00 0000 150</t>
  </si>
  <si>
    <t>2 02 29999 05 0000 150</t>
  </si>
  <si>
    <t>Субвенции  бюджетам муниципальных районов Приморского края на осуществление отдельных государственных полномочий по обеспечению   бесплатным питанием детей, обучающихся в муниципальных образовательных организациях Приморского края</t>
  </si>
  <si>
    <t>202 30024 05 0000 150</t>
  </si>
  <si>
    <t xml:space="preserve">Субвенции бюджетам муниципальных районов Приморского края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t>
  </si>
  <si>
    <t>2 02 30029 05 0000 150</t>
  </si>
  <si>
    <t>2 02 40000 00 0000 150</t>
  </si>
  <si>
    <t>2  02 40014 05 0000 150</t>
  </si>
  <si>
    <t>Сумма на 2022 год</t>
  </si>
  <si>
    <t>Налог, взимаемый в связи с применением упрощенной системы налогообложения</t>
  </si>
  <si>
    <t>Общий объем на 2022 г.</t>
  </si>
  <si>
    <r>
      <rPr>
        <i/>
        <sz val="11"/>
        <rFont val="Times New Roman"/>
        <family val="1"/>
      </rPr>
      <t>Субсидии</t>
    </r>
    <r>
      <rPr>
        <sz val="11"/>
        <rFont val="Times New Roman"/>
        <family val="1"/>
      </rPr>
      <t xml:space="preserve">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(краевой бюджет)</t>
    </r>
  </si>
  <si>
    <r>
      <t xml:space="preserve">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t>
    </r>
    <r>
      <rPr>
        <b/>
        <i/>
        <sz val="11"/>
        <rFont val="Times New Roman"/>
        <family val="1"/>
      </rPr>
      <t>местного бюджета,</t>
    </r>
    <r>
      <rPr>
        <sz val="11"/>
        <rFont val="Times New Roman"/>
        <family val="1"/>
      </rPr>
      <t xml:space="preserve"> в целях софинансирования которых из бюджета Приморского края предоставляются субсидии</t>
    </r>
  </si>
  <si>
    <t>Общий объем на 2022 г</t>
  </si>
  <si>
    <t>2 02 15001 05 0000 150</t>
  </si>
  <si>
    <t>Субсидии бюджетам муниципальных образований на  приобретение музыкальных инструментов и художественного инвентаря для учреждений дополнительного образования детей в сфере культуры (краевой бюджет)</t>
  </si>
  <si>
    <t>Расходы на  приобретение музыкальных инструментов и художественного инвентаря для учреждений дополнительного образования детей в сфере культуры за счет средств местного бюджета, в целях софинансирования которых из бюджета Приморского края предоставляются субсидии</t>
  </si>
  <si>
    <t>Прочие межбюджетные трансферты общего характера (дотация на сбалансированность)</t>
  </si>
  <si>
    <t>БЕЗВОЗМЕЗДНЫЕ ПОСТУПЛЕНИЯ</t>
  </si>
  <si>
    <t>Безвозмездные поступления от других бюджетов бюджетной системы Российской Федерации</t>
  </si>
  <si>
    <t>ИНЫЕ МЕЖБЮДЖЕТНЫЕ ТРАНСФЕРТЫ</t>
  </si>
  <si>
    <t>1100011161</t>
  </si>
  <si>
    <t>Мероприятия по строительству, реконструкции и приобретению зданий муниципальных общеобразовательных организаций (строительство школы в с. Уссурка)</t>
  </si>
  <si>
    <t>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(краевой бюджет)</t>
  </si>
  <si>
    <t>Расходы на строительство, реконструкцию и приобретение зданий муниципальных общеобразовательных организаций за счет средств местного бюджета, в целях софинансирования которых из бюджета Приморского края предоставляются субсидии</t>
  </si>
  <si>
    <t xml:space="preserve">Мероприятия по капитальному ремонту оздоровительных лагерей, находящихся в собственности муниципальных образований </t>
  </si>
  <si>
    <t>Субсидии бюджетам муниципальных образований на  капитальный ремонт оздоровительных лагерей, находящихся в собственности муниципальных образований (краевой бюджет)</t>
  </si>
  <si>
    <t>Расходы на  капитальный ремонт оздоровительных лагерей, находящихся в собственности муниципальных образований за счет средств местного бюджета, в целях софинансирования которых из бюджета Приморского края предоставляются субсидии</t>
  </si>
  <si>
    <t xml:space="preserve">Реализация государственных полномочий органов опеки и попечительства в отношении несовершеннолетних </t>
  </si>
  <si>
    <t>Реализация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</si>
  <si>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Реализация государственного полномочия по назначению и предоставлению выплаты единовременного пособия при передаче ребенка на воспитание в семью</t>
  </si>
  <si>
    <t>Субвенции бюджетам муниципальных районов Приморского края на реализацию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</si>
  <si>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1000010165</t>
  </si>
  <si>
    <t>Субвенции бюджетам муниципальных образований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t>
  </si>
  <si>
    <t>Мероприятия по строительству, реконструкции и приобретению зданий муниципальных общеобразовательных организаций</t>
  </si>
  <si>
    <r>
      <t>Субсидии бюджетам муниципальных образований на  капитальный ремонт оздоровительных лагерей, находящихся в собственности муниципальных образований (</t>
    </r>
    <r>
      <rPr>
        <b/>
        <sz val="12"/>
        <rFont val="Times New Roman"/>
        <family val="1"/>
      </rPr>
      <t>краевой бюджет)</t>
    </r>
  </si>
  <si>
    <r>
      <t xml:space="preserve">Расходы на  капитальный ремонт оздоровительных лагерей, находящихся в собственности муниципальных образований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</si>
  <si>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r>
      <t>Субсидии бюджетам муниципальных образований на  капитальный ремонт оздоровительных лагерей, находящихся в собственности муниципальных образований (</t>
    </r>
    <r>
      <rPr>
        <b/>
        <sz val="11"/>
        <rFont val="Times New Roman"/>
        <family val="1"/>
      </rPr>
      <t>краевой бюджет)</t>
    </r>
  </si>
  <si>
    <r>
      <t xml:space="preserve">Расходы на  капитальный ремонт оздоровительных лагерей, находящихся в собственности муниципальных образований за счет средств </t>
    </r>
    <r>
      <rPr>
        <b/>
        <sz val="11"/>
        <rFont val="Times New Roman"/>
        <family val="1"/>
      </rPr>
      <t>местного бюджета</t>
    </r>
    <r>
      <rPr>
        <sz val="11"/>
        <rFont val="Times New Roman"/>
        <family val="1"/>
      </rPr>
      <t>, в целях софинансирования которых из бюджета Приморского края предоставляются субсидии</t>
    </r>
  </si>
  <si>
    <t xml:space="preserve">Субвенции бюджетам муниципальных районов Приморского края на реализацию государственных полномочий органов опеки и попечительства в отношении несовершеннолетних </t>
  </si>
  <si>
    <t>0110092040</t>
  </si>
  <si>
    <t>0110020044</t>
  </si>
  <si>
    <t>011Е593140</t>
  </si>
  <si>
    <t>0190020041</t>
  </si>
  <si>
    <t>0140092030</t>
  </si>
  <si>
    <t>0300030363</t>
  </si>
  <si>
    <t>Иные межбюджетные трансферты общего характера (в целях компенсации расходов в связи с увеличением ставки налога на имущество организаций в отношении объектов социально-культурной сферы)</t>
  </si>
  <si>
    <t>9990093160</t>
  </si>
  <si>
    <t>9990093050</t>
  </si>
  <si>
    <t>9990052600</t>
  </si>
  <si>
    <t>Расходы на подготовку документации для выхода на аукцион на право проведения проектно-изыскательских работ по строительству здания муниципальной общеобразовательной организации (с. Уссурка)</t>
  </si>
  <si>
    <r>
      <t xml:space="preserve">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t>
    </r>
    <r>
      <rPr>
        <b/>
        <sz val="12"/>
        <rFont val="Times New Roman"/>
        <family val="1"/>
      </rPr>
      <t>(краевой бюджет)</t>
    </r>
  </si>
  <si>
    <r>
      <t xml:space="preserve">Расходы на строительство, реконструкцию и приобретение зданий муниципальных общеобразовательных организаций за счет средств </t>
    </r>
    <r>
      <rPr>
        <b/>
        <sz val="12"/>
        <rFont val="Times New Roman"/>
        <family val="1"/>
      </rPr>
      <t>местного бюджета</t>
    </r>
    <r>
      <rPr>
        <sz val="12"/>
        <rFont val="Times New Roman"/>
        <family val="1"/>
      </rPr>
      <t>, в целях софинансирования которых из бюджета Приморского края предоставляются субсидии</t>
    </r>
  </si>
  <si>
    <t>Мероприятия по предупреждению терроризма (администрация)</t>
  </si>
  <si>
    <t>Молодежная политика</t>
  </si>
  <si>
    <r>
      <t xml:space="preserve">Субсидии бюджетам муниципальных образований Приморского края на строительство, реконструкцию и приобретение зданий муниципальных общеобразовательных организаций </t>
    </r>
    <r>
      <rPr>
        <b/>
        <sz val="11"/>
        <rFont val="Times New Roman"/>
        <family val="1"/>
      </rPr>
      <t>(краевой бюджет)</t>
    </r>
  </si>
  <si>
    <r>
      <t xml:space="preserve">Расходы на строительство, реконструкцию и приобретение зданий муниципальных общеобразовательных организаций за счет средств </t>
    </r>
    <r>
      <rPr>
        <b/>
        <sz val="11"/>
        <rFont val="Times New Roman"/>
        <family val="1"/>
      </rPr>
      <t>местного бюджета</t>
    </r>
    <r>
      <rPr>
        <sz val="11"/>
        <rFont val="Times New Roman"/>
        <family val="1"/>
      </rPr>
      <t>, в целях софинансирования которых из бюджета Приморского края предоставляются субсидии</t>
    </r>
  </si>
  <si>
    <t>2 02 35260 05 0000 150</t>
  </si>
  <si>
    <t>Выплата единовременного пособия при всех формах устройства детей, лишенных родительского попечения, в семью</t>
  </si>
  <si>
    <t>Компенсация части родительской платы за присмотр и уход за детьми в образовательных организациях, реализующих образовательную программу дошкольного образования</t>
  </si>
  <si>
    <t>Меры по организации и обеспечению оздоровления и отдыха детей ( за исключением организации и обеспечение оздоровления и отдыха детей в каникулярное время)</t>
  </si>
  <si>
    <t>Субсидии юридическим лицам (кроме некоммерческих организаций), индивидуальным предпринимателям</t>
  </si>
  <si>
    <r>
      <t xml:space="preserve">Субсидии юридическим лицам (кроме некоммерческих организаций), индивидуальным предпринимателям </t>
    </r>
    <r>
      <rPr>
        <b/>
        <sz val="12"/>
        <rFont val="Times New Roman"/>
        <family val="1"/>
      </rPr>
      <t>(краевой бюджет)</t>
    </r>
  </si>
  <si>
    <r>
      <t xml:space="preserve">Субсидии юридическим лицам (кроме некоммерческих организаций), индивидуальным предпринимателям </t>
    </r>
    <r>
      <rPr>
        <b/>
        <sz val="12"/>
        <rFont val="Times New Roman"/>
        <family val="1"/>
      </rPr>
      <t>(местный бюджет)</t>
    </r>
  </si>
  <si>
    <r>
      <t xml:space="preserve">Субсидии юридическим лицам (кроме некоммерческих организаций), индивидуальным предпринимателям </t>
    </r>
    <r>
      <rPr>
        <b/>
        <sz val="11"/>
        <rFont val="Times New Roman"/>
        <family val="1"/>
      </rPr>
      <t>(краевой бюджет)</t>
    </r>
  </si>
  <si>
    <r>
      <t xml:space="preserve">Субсидии юридическим лицам (кроме некоммерческих организаций), индивидуальным предпринимателям </t>
    </r>
    <r>
      <rPr>
        <b/>
        <sz val="11"/>
        <rFont val="Times New Roman"/>
        <family val="1"/>
      </rPr>
      <t>(местный бюджет)</t>
    </r>
  </si>
  <si>
    <t>Субвенции бюджетам муниципальных образований Приморского края на осуществление отдельных государственных полномочий Приморского края по организации мероприятий при осуществлении деятельности по обращению с животными без владельцев</t>
  </si>
  <si>
    <t>1000092390</t>
  </si>
  <si>
    <t>Мероприятия по организации физкультурно-спортивной работы по месту жительства</t>
  </si>
  <si>
    <t xml:space="preserve">Мероприятия по развитию спортивной инфрастурктуры (краевой бюджет) </t>
  </si>
  <si>
    <t xml:space="preserve">Мероприятия по развитию спортивной инфрастурктуры  (местный бюджет) </t>
  </si>
  <si>
    <t>040Р592220</t>
  </si>
  <si>
    <t>041Р592220</t>
  </si>
  <si>
    <t>Капитальный ремонт и ремонт автомобильных дорог общего пользования населенных пунктов</t>
  </si>
  <si>
    <r>
      <t xml:space="preserve">Субсидии бюджетам муниципальных образований Приморского края на организацию физкультурно-спортивной работы по месту жительства </t>
    </r>
    <r>
      <rPr>
        <b/>
        <i/>
        <sz val="11"/>
        <rFont val="Times New Roman"/>
        <family val="1"/>
      </rPr>
      <t>(краевой бюджет)</t>
    </r>
  </si>
  <si>
    <r>
      <t xml:space="preserve">Расходы на организацию физкультурно-спортивной работы по месту жительства за счет средств </t>
    </r>
    <r>
      <rPr>
        <b/>
        <i/>
        <sz val="11"/>
        <rFont val="Times New Roman"/>
        <family val="1"/>
      </rPr>
      <t>местного бюджета</t>
    </r>
    <r>
      <rPr>
        <i/>
        <sz val="11"/>
        <rFont val="Times New Roman"/>
        <family val="1"/>
      </rPr>
      <t>, в целях софинансирования которых из бюджета Приморского края предоставляются субсидии</t>
    </r>
  </si>
  <si>
    <r>
      <t xml:space="preserve">Субсидии бюджетам муниципальных образований Приморского края на организацию физкультурно-спортивной работы по месту жительства </t>
    </r>
    <r>
      <rPr>
        <b/>
        <i/>
        <sz val="12"/>
        <rFont val="Times New Roman"/>
        <family val="1"/>
      </rPr>
      <t>(краевой бюджет)</t>
    </r>
  </si>
  <si>
    <r>
      <t xml:space="preserve">Расходы на организацию физкультурно-спортивной работы по месту жительства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</si>
  <si>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0640092480</t>
  </si>
  <si>
    <t>0640192480</t>
  </si>
  <si>
    <t>Реализация государственных полномочий по организации мероприятий при осуществлении деятельности по обращению с животными без владельцев</t>
  </si>
  <si>
    <t>1200012264</t>
  </si>
  <si>
    <t>Составление (изменение) списков кандидатов  в присяжные заседатели федеральных судов общей юрисдикции</t>
  </si>
  <si>
    <t>Субвенции на организацию и обеспечение оздоровления и отдыха детей Приморского края (за исключением организации отдыха детей в каникулярное время)</t>
  </si>
  <si>
    <t>Субвенции по регистрации и учету граждан, имеющих право на получение жилищных субсидий в связи с переселением из районов Крайнего Севера и приравненных к ним местностей</t>
  </si>
  <si>
    <t>0110Б92040</t>
  </si>
  <si>
    <t>0140Б92030</t>
  </si>
  <si>
    <t>1400Б92620</t>
  </si>
  <si>
    <t>1000Б92390</t>
  </si>
  <si>
    <t>Капитальный ремонт и ремонт автомобильных дорог общего пользования населенных пунктов за счет дорожного фонда Приморского края</t>
  </si>
  <si>
    <t>Расходы на капитальный ремонт и ремонт автомобильных дорог общего пользования населенных пунктов за счет дорожного фонда Кировского муниципального района в целях софинансирования субсидии из краевого бюджета</t>
  </si>
  <si>
    <t xml:space="preserve">Субсидии бюджетным учреждениям (краевой бюджет) </t>
  </si>
  <si>
    <t xml:space="preserve">Субсидии бюджетным учреждениям (местный бюджет) </t>
  </si>
  <si>
    <t>999W994020</t>
  </si>
  <si>
    <t>999W910170</t>
  </si>
  <si>
    <t>Мероприятия, направленные на предупреждение распространения новой коронавирусной инфекции</t>
  </si>
  <si>
    <t>9990010141</t>
  </si>
  <si>
    <t>0400040470</t>
  </si>
  <si>
    <t>0400040461</t>
  </si>
  <si>
    <t>0400040462</t>
  </si>
  <si>
    <t>0400040463</t>
  </si>
  <si>
    <t>Расходы на подготовку сметной документации, прохождение экспертизы и иные расходы по спортивным объектам</t>
  </si>
  <si>
    <t>Мероприятия по приобретению и поставке спортивного инвентаря, спортивного оборудования и иного имущества для развития лыжного спорта</t>
  </si>
  <si>
    <t>040P592180</t>
  </si>
  <si>
    <r>
      <t>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лыжного спорта</t>
    </r>
    <r>
      <rPr>
        <b/>
        <i/>
        <sz val="12"/>
        <rFont val="Times New Roman"/>
        <family val="1"/>
      </rPr>
      <t>(краевой бюджет)</t>
    </r>
  </si>
  <si>
    <t>Расходы на приобретение и поставку спортивного инвентаря, спортивного оборудования и иного имущества для развития лыжного спорта за счет средств местного бюджета, в целях софинансирования которых из бюджета Приморского края предоставляются субсидии</t>
  </si>
  <si>
    <t>040P592181</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</si>
  <si>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(иные межбюджетные трансферты за счет бюджета Приморского края) </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</si>
  <si>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(местный бюджет) </t>
  </si>
  <si>
    <t>Расходы на реализацию мероприятий, связанных с обеспечением санитарно-эпидемиологической безопасности при подготовке к проведению общероссийского голосования по вопросу одобрения изменений в Конституцию Российской Федерации</t>
  </si>
  <si>
    <t>999W958530</t>
  </si>
  <si>
    <t xml:space="preserve">Содействие в подготовке проведения общероссийского  голосования, а также в информировании граждан Российской Федерации о такой подготовке  (иные межбюджетные трансферты за счет бюджета Приморского края) </t>
  </si>
  <si>
    <t xml:space="preserve">Субсидии бюджетам муниципальных образований Приморского края на организацию физкультурно-спортивной работы по месту жительства </t>
  </si>
  <si>
    <t>Расходы на приобретение светового, звукового и мультимедийного (светодиодного экрана с комплектующими) оборудования  за счет средств местного бюджета, в целях софинансирования которых из бюджета Приморского края предоставляются субсидии</t>
  </si>
  <si>
    <t>2  02 45303 05 0000 150</t>
  </si>
  <si>
    <t>2 02 35304 05 0000 150</t>
  </si>
  <si>
    <t>Субвенции бюджетам муниципальных районов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</si>
  <si>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 xml:space="preserve">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t>
  </si>
  <si>
    <t>Мероприятия, направленные на ликвидацию чрезвычайной ситуации в связи с появлением очагов африканской чумы свиней на территории Кировского муниципального района</t>
  </si>
  <si>
    <t>9990010142</t>
  </si>
  <si>
    <t>Субвенции на государственную регистрацию актов гражданского состояния за счет средств резервного фонда Правительства Российской Федерации</t>
  </si>
  <si>
    <t>999995930F</t>
  </si>
  <si>
    <t>Субвенции на организацию бесплатного горячего питания обучающихся, получающих начальное общее образование в государственных и муниципальных образовательных организациях</t>
  </si>
  <si>
    <t>0110053030</t>
  </si>
  <si>
    <t>Субвенции бюджетам муниципальных районов на выплату единовременного пособия при всех формах устройства детей, лишенных родительского попечения, в семью</t>
  </si>
  <si>
    <t>Сумма на 2022 г.</t>
  </si>
  <si>
    <t>1500000000</t>
  </si>
  <si>
    <t xml:space="preserve">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t>
  </si>
  <si>
    <t>Социальная поддержка детей, оставшихся без попечения родителей, и лиц, принявших на воспитание в семью детей, оставшихся без попечения родителей</t>
  </si>
  <si>
    <t>Назначение и предоставление выплаты единовременного пособия при передаче ребенка на воспитание в семью</t>
  </si>
  <si>
    <t>1501093050</t>
  </si>
  <si>
    <t>1502052600</t>
  </si>
  <si>
    <t>15030М0820</t>
  </si>
  <si>
    <t>Мероприятия по переподготовке и повышению кадров</t>
  </si>
  <si>
    <t>Расходы на капитальный ремонт зданий муниципальных общеобразовательных учреждений, в целях софинансирования которых из бюджета Приморского края предоставляются субсидии</t>
  </si>
  <si>
    <t>0110Б92340</t>
  </si>
  <si>
    <t>06100Б0000</t>
  </si>
  <si>
    <t>963</t>
  </si>
  <si>
    <t>974</t>
  </si>
  <si>
    <t>995</t>
  </si>
  <si>
    <t>996</t>
  </si>
  <si>
    <t>997</t>
  </si>
  <si>
    <t>998</t>
  </si>
  <si>
    <t>999</t>
  </si>
  <si>
    <t>1004</t>
  </si>
  <si>
    <t>1008</t>
  </si>
  <si>
    <t>1015</t>
  </si>
  <si>
    <t>1020</t>
  </si>
  <si>
    <t>Распределение бюджетных ассигнований из районного бюджета на 2022 год по муниципальным программам Кировского  муниципального района и непрограммным направлениям деятельности</t>
  </si>
  <si>
    <t>Муниципальная программа «Комплексное развитие сельских территорий в Кировском муниципальном районе на 2021-2027 годы»</t>
  </si>
  <si>
    <t>Муниципальная программа "Противодействия коррупции в администрации Кировского муниципального района на 2021-2022 годы"</t>
  </si>
  <si>
    <t xml:space="preserve">Муниципальная программа «Комплексное развитие сельских территорий" в Кировском муниципальном районе на 2021-2027 годы </t>
  </si>
  <si>
    <t xml:space="preserve">бюджетных ассигнований из районного бюджета на 2022 год в ведомственной структуре расходов районного бюджета </t>
  </si>
  <si>
    <t xml:space="preserve">бюджетных ассигнований из районного бюджета на 2022  год  по разделам, </t>
  </si>
  <si>
    <t xml:space="preserve">Муниципальная программа "Комплексное развитие сельских территорий" в Кировском муниципальном районе на 2021-2027 годы </t>
  </si>
  <si>
    <t>Общий объем на 2023 г</t>
  </si>
  <si>
    <t>Единая субвенция местным бюджетам из краевого бюджета</t>
  </si>
  <si>
    <t>Субвенции на проведение Всероссийской переписи</t>
  </si>
  <si>
    <t>9999993000</t>
  </si>
  <si>
    <t>9999954690</t>
  </si>
  <si>
    <t>Предоставление субсидий бюджетным, автономным учреждениям и иным некоммерческим организациям (ВЫПОЛНЕНИЕ НАКАЗОВ ИЗБИРАТЕЛЕЙ)</t>
  </si>
  <si>
    <t>Непрограммные направления деятельности органов местного самоуправления (дошкольное образование)</t>
  </si>
  <si>
    <t>Непрограммные направления деятельности органов местного самоуправления (общее  образование)</t>
  </si>
  <si>
    <t>Выполнение наказов избирателей(дошкольное образование)</t>
  </si>
  <si>
    <t>0110030041</t>
  </si>
  <si>
    <t>Мероприятия по развитию и поддержке образовательных учреждений (наказы избирателей)</t>
  </si>
  <si>
    <t>0120030041</t>
  </si>
  <si>
    <t>0140030041</t>
  </si>
  <si>
    <t>Субсидии бюджетным учреждениям (НАКАЗЫ ИЗБИРАТЕЛЕЙ)</t>
  </si>
  <si>
    <t>Мероприятия по развитию и поддержке образовательных учреждений (НАКАЗЫ ИЗБИРАТЕЛЕЙ)</t>
  </si>
  <si>
    <t>Мероприятия по развитию и поддержке дошкольных образовательных учреждений (наказы избирателей)</t>
  </si>
  <si>
    <t>Муниципальная программа "Социальная поддержка детей-сирот и детей, оставшихся без попечения родителей, лиц из числа детей-сирот и детей, оставшихся без попечения родителей, и лиц, принявших на воспитание в семью детей, оставшихся без попечения родителей в Кировском муниципальном районе на 2021-2025 годы"</t>
  </si>
  <si>
    <t>было</t>
  </si>
  <si>
    <t>2 02 36900 05 0000 150</t>
  </si>
  <si>
    <t>Единая субвенция бюджетам муниципальных районов из бюджета субъекта Российской Федерации</t>
  </si>
  <si>
    <t>1100011162</t>
  </si>
  <si>
    <t>Мероприятия в сфере повышения энергетической эффективности (администрация)</t>
  </si>
  <si>
    <t>Субсидии бюджетным учреждениям (образовательные учреждения)</t>
  </si>
  <si>
    <t>Субсидии бюджетным учреждениям (МБУ КДЦ КМР)</t>
  </si>
  <si>
    <t>Мероприятия в сфере образования (бюджетные образовательные учреждения)</t>
  </si>
  <si>
    <t>Приложение № 7.1</t>
  </si>
  <si>
    <t>Мероприятия по развитию и поддержке учреждений дополнительного образования</t>
  </si>
  <si>
    <t>0140020045</t>
  </si>
  <si>
    <t>Мероприятия по ликвидации учреждений</t>
  </si>
  <si>
    <t>9990010180</t>
  </si>
  <si>
    <t>Мероприятия в сфере повышения энергетической эффективности (ЦОМОУ)</t>
  </si>
  <si>
    <t>1100011163</t>
  </si>
  <si>
    <t>0160020041</t>
  </si>
  <si>
    <t>Организация и обеспечение оздоровления и летнего отдыха детей Кировского муниципального района за счет средств местного бюджета</t>
  </si>
  <si>
    <t>Возмещение затрат или недополученных доходов от предоставления транспортных услуг населению в границах Кировского  муниципального района (изготовление бланков по пассажирским перевозкам)</t>
  </si>
  <si>
    <t>Субсидии бюджетным учреждениям (МБОУ ДО "ДЮСШ "Патриот" п. Кировский)</t>
  </si>
  <si>
    <t>0140020046</t>
  </si>
  <si>
    <t>0140020047</t>
  </si>
  <si>
    <t>0140020048</t>
  </si>
  <si>
    <t>0140020049</t>
  </si>
  <si>
    <t>0140020050</t>
  </si>
  <si>
    <t>0140020051</t>
  </si>
  <si>
    <t>0140020052</t>
  </si>
  <si>
    <t>0140020053</t>
  </si>
  <si>
    <t>004</t>
  </si>
  <si>
    <t>005</t>
  </si>
  <si>
    <t>007</t>
  </si>
  <si>
    <t>008</t>
  </si>
  <si>
    <t>009</t>
  </si>
  <si>
    <t>010</t>
  </si>
  <si>
    <t>Субсидии бюджетным учреждениям на создание Муниципального опорного центра дополнительного образования детей Кировского муниципального района (МБОУ ДО "ДЮСШ "Патриот" п. Кировский)</t>
  </si>
  <si>
    <t>011Е193140</t>
  </si>
  <si>
    <t>Мероприятия по укреплению материально-технической базы муниципальных домов культуры</t>
  </si>
  <si>
    <t>Субсидии бюджетам муниципальных образований на укрепление материально-технической базы домов культуры за счет средств краевого бюджета</t>
  </si>
  <si>
    <t>Расходы на укрепление материально-технической базы домов культуры за счет средств местного бюджета, в целях софинансирования которых из бюджета Приморского края предоставляются субсидии</t>
  </si>
  <si>
    <t>0610092470</t>
  </si>
  <si>
    <t>06100S2470</t>
  </si>
  <si>
    <t xml:space="preserve">Реализация полномочий Российской Федерации по государственной регистрации актов гражданского состояния за счет средств краевого бюджета
</t>
  </si>
  <si>
    <t xml:space="preserve">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
</t>
  </si>
  <si>
    <t>9999993180</t>
  </si>
  <si>
    <t>06000000000</t>
  </si>
  <si>
    <t>2 02 39999 05 0000 150</t>
  </si>
  <si>
    <t>Прочие субвенции бюджетам муниципальных районов</t>
  </si>
  <si>
    <t>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за счет средств местного бюджета (школы)</t>
  </si>
  <si>
    <t xml:space="preserve">Расходы на обеспечение деятельности (заработная плата, начисления на выплаты по оплате труда, содержание учреждений, оказание услуг, выполнение работ) муниципальных учреждений дошкольного образования за счет средств местного бюджета </t>
  </si>
  <si>
    <t>9990093190</t>
  </si>
  <si>
    <t>0300030364</t>
  </si>
  <si>
    <t>Субсидии бюджетным учреждениям  (МБОУ ДОД ДЮЦ)</t>
  </si>
  <si>
    <t>Субсидии бюджетным учреждениям (МБОУ ДО "ДЮСШ "Патриот" п. Кировский, МБОУ ДОД ДЮЦ)</t>
  </si>
  <si>
    <t>Муниципальная программа "Организация обеспечения  твердым топливом населения, проживающего на территории сельских поселений Кировского муниципального района" на 2022 – 2024 годы</t>
  </si>
  <si>
    <t>Содействие в подготовке проведения выборов</t>
  </si>
  <si>
    <t>9990010190</t>
  </si>
  <si>
    <t>Субсидии юридическим лицам (кроме некоммерческих организаций), индивидуальным предпринимателям, физическим лицам - производителям товаров, работ, услуг</t>
  </si>
  <si>
    <t xml:space="preserve">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</si>
  <si>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 xml:space="preserve">Субвенции бюджетам муниципальных образований Приморского края на осуществление отдельного государственного полномочия по возмещению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</si>
  <si>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 xml:space="preserve">Возмещение специализированным службам по вопросам похоронного дела стоимости услуг по погребению умерших, не подлежащих обязательному социальному страхованию на случай временной нетрудоспособности и в связи с материнством на день смерти и не являющихся пенсионерами, а также в случае рождения мертвого ребенка по истечении 154 дней беременности, предоставляемых согласно гарантированному перечню услуг по погребению </t>
  </si>
  <si>
    <t xml:space="preserve"> Мероприятия по укреплению общественного здоровья</t>
  </si>
  <si>
    <t>Расходы на капитальный ремонт зданий муниципальных общеобразовательных учреждений (краевой бюджет)</t>
  </si>
  <si>
    <t>0110092340</t>
  </si>
  <si>
    <t>040P552280</t>
  </si>
  <si>
    <t>040P592230</t>
  </si>
  <si>
    <t>040P592231</t>
  </si>
  <si>
    <t>15030R0820</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</si>
  <si>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краевого бюджета</t>
  </si>
  <si>
    <t>Муниципальная программа " Укрепление общественного здоровья" на 2021-2024 годы</t>
  </si>
  <si>
    <t>Муниципальная программа "Энергосбережение и повышение энергетической эффективности в муниципальных учреждениях Кировского муниципального района на 2022-2026 годы"</t>
  </si>
  <si>
    <t>Муниципальная программа "Совершенствование межбюджетных отношений и управление муниципальным долгом в Кировском муниципальном районе на 2022-2024 годы"</t>
  </si>
  <si>
    <t>Субсидии бюджетам муниципальных образований Приморского края на обеспечение развития и укрепления материально-технической базы муниципальных домов культуры</t>
  </si>
  <si>
    <t>Мероприятия по обеспечению развития и укрепления материально-технической базы муниципальных домов культуры</t>
  </si>
  <si>
    <t>06100S2471</t>
  </si>
  <si>
    <t>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 за счет краевого бюджета</t>
  </si>
  <si>
    <t>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 за счет федерального бюджета</t>
  </si>
  <si>
    <t>Мероприятия по капитальный ремонт зданий муниципальных общеобразовательных учреждений</t>
  </si>
  <si>
    <t xml:space="preserve">Субсидии бюджетам муниципальных образований Приморского края на приобретению и поставке спортивного инвентаря, спортивного оборудования и иного имущества (краевой бюджет) </t>
  </si>
  <si>
    <t>Финансовое обеспечение на выполнение муниципального задания школ искусств Кировского муниципального района</t>
  </si>
  <si>
    <t>0650020140</t>
  </si>
  <si>
    <t>0660020140</t>
  </si>
  <si>
    <t>0640020000</t>
  </si>
  <si>
    <t>Мероприятия по предупреждению терроризма. (МБУ "КДЦ")</t>
  </si>
  <si>
    <t>1600014410</t>
  </si>
  <si>
    <t>1600000000</t>
  </si>
  <si>
    <t>Другие вопросы в области здравоохранения</t>
  </si>
  <si>
    <t>1600014411</t>
  </si>
  <si>
    <t xml:space="preserve">Объемы доходов районного бюджета на 2022 год 
</t>
  </si>
  <si>
    <t>Сумма на 
2022 год</t>
  </si>
  <si>
    <t>Разница 2021 год</t>
  </si>
  <si>
    <t>105 01000 01 0000 110</t>
  </si>
  <si>
    <t>Доходы, получаемые в виде арендной платы за земельные участки, государственная собственность на которые не разграничена, и которые расположеныв границах сельских  поселений а так же средства от продажи права на заключение договоров аренды указанных участков</t>
  </si>
  <si>
    <t>Доходы, получаемые в виде арендной платы за земельные участки, государственная собственность на которые не разграничена, и которые расположеныв границах городских поселений а так же средства от продажи права на заключение договоров аренды указанных участков</t>
  </si>
  <si>
    <t>2 02 20000 00 0000 150</t>
  </si>
  <si>
    <t>Субсидии из краевого бюджета бюджетам муниципальных образований Приморского края на капитальный ремонт зданий муниципальных общеобразовательных учреждений Приморского края</t>
  </si>
  <si>
    <t>Субсидии из краевого бюджета бюджетам муниципальных образований Приморского края на оснащение спортивной инфраструктуры спортивно-технологическим оборудованием</t>
  </si>
  <si>
    <t xml:space="preserve">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массового спорта </t>
  </si>
  <si>
    <t>Субвенции бюджетам муниципальных   районов на  государственную регистрацию  актов гражданского состояния</t>
  </si>
  <si>
    <t>Субвенции бюджетам муниципальных районов Приморского края на составление (изменение) списков кандидатов в присяжные заседатели</t>
  </si>
  <si>
    <t>Субвенции бюджетам муниципальных районов Приморского края  на осуществление отдельных государственных полномочий по созданию и обеспечению деятельности комиссий по делам несовершеннолетних и защите их прав</t>
  </si>
  <si>
    <t>Субвенции бюджетам муниципальных районов Приморского края  на организацию и обеспечение оздоровления и отдыха детей ( за исключением организации и обеспечение оздоровления и отдыха детей в каникулярное время)</t>
  </si>
  <si>
    <t xml:space="preserve">Субвенции бюджетам муниципальных районов Примосркого края на реализацию государственных полномочий органов опеки и попечительства в отношении несовершеннолетних </t>
  </si>
  <si>
    <t>Субвенции                                                                                                              бюджетам муниципальных районов Приморского края на реализацию государственных полномочий по социальной поддержке детей, оставшихся без попечения родителей, и лиц, принявших на воспитание в семью детей, оставшихся без попечения родителей</t>
  </si>
  <si>
    <t>Субвенции                                                                                                              бюджетам муниципальных районов Приморского края на реализацию государственного полномочия по назначению и предоставлению выплаты единовременного пособия при передаче ребенка на воспитание в семью</t>
  </si>
  <si>
    <t xml:space="preserve">Субвенции бюджетам муниципальных районов Приморского края на осуществление отдельных полномочий по расчету и предоставлению дотаций на выравнивание бюджетной обеспеченности бюджетам поселений, входящих в их состав </t>
  </si>
  <si>
    <t>Субвенции на регистрацию и учет граждан, имеющих право на получение жилищных субсидий в связи с переселением из районов крайнего Севера и приравненных к ним местностям</t>
  </si>
  <si>
    <t>Субвенции бюджетам муниципальных районов на реализацию отдельных государственных полномочий по организации проведения мероприятий по предупреждению и ликвидации болезней животных, их лечению, защите населения от болезней общих для человека и животных</t>
  </si>
  <si>
    <r>
      <t xml:space="preserve">Субвенции бюджетам муниципальных образований Приморского края на реализацию полномочий Российской Федерации на государственную регистрацию актов гражданского состояния </t>
    </r>
    <r>
      <rPr>
        <b/>
        <u val="single"/>
        <sz val="12"/>
        <rFont val="Times New Roman"/>
        <family val="1"/>
      </rPr>
      <t>за счет средств краевого бюджета</t>
    </r>
  </si>
  <si>
    <t>Сумма на 
2023 год</t>
  </si>
  <si>
    <t>Сумма на 
2024 год</t>
  </si>
  <si>
    <t>Разница 2022 год</t>
  </si>
  <si>
    <t>Субсидии бюджетам муниципальных образований Приморского края на комплектование книжных фондов и обеспечение информационно-техническим оборудованием библиотек</t>
  </si>
  <si>
    <t>Субсидии бюджетам муниципальных образований Приморского края на приобретение музыкальных инструментов и художественного инвентаря для учреждений дополнительного образования детей в сфере культуры</t>
  </si>
  <si>
    <t>Субвенции бюджетам муниципальных районов  на осуществление   первичного воинского учета на территориях, где отсутствуют военные комиссариаты</t>
  </si>
  <si>
    <r>
      <t>Обеспечение детей сирот и детей, оставшихся без попечения родителей, лиц из числа детей -сирот и детей, оставшихся без попечения родителей, жилыми помещениями</t>
    </r>
    <r>
      <rPr>
        <b/>
        <sz val="12"/>
        <rFont val="Times New Roman"/>
        <family val="1"/>
      </rPr>
      <t xml:space="preserve"> </t>
    </r>
    <r>
      <rPr>
        <b/>
        <u val="single"/>
        <sz val="12"/>
        <rFont val="Times New Roman"/>
        <family val="1"/>
      </rPr>
      <t>за счет краевого бюджета</t>
    </r>
  </si>
  <si>
    <t xml:space="preserve">Источники внутреннего финансирования дефицита районного бюджета на 2022 год </t>
  </si>
  <si>
    <t>Источники внутреннего финансирования дефицита                                                      районного бюджета на 2023-2024 годы</t>
  </si>
  <si>
    <t>Сумма на 2023 г.</t>
  </si>
  <si>
    <t>Сумма на 2024г.</t>
  </si>
  <si>
    <t xml:space="preserve"> бюджетных ассигнований на исполнение публичных нормативных обязательств на 2022-2024  годы  по разделам</t>
  </si>
  <si>
    <t>Общий объем на 2024 г</t>
  </si>
  <si>
    <t xml:space="preserve">Объемы доходов районного бюджета на 2023-2024 годы 
</t>
  </si>
  <si>
    <t>ЗДРАВООХРАНЕНИЕ</t>
  </si>
  <si>
    <t>99900R0820</t>
  </si>
  <si>
    <t xml:space="preserve">Руководство и управление в сфере установленных функций органов местного самоуправления </t>
  </si>
  <si>
    <t>Сумма 
на 2022 год</t>
  </si>
  <si>
    <t>Финансовое обеспечение на выполнение муниципального задания "МБУ ДО КДШИ"</t>
  </si>
  <si>
    <t>Субсидии бюджетным учреждениям (МБУ ДО «КДШИ»)</t>
  </si>
  <si>
    <t>Субсидии бюджетным учреждениям (МБУ ДО «ГДШИ»)</t>
  </si>
  <si>
    <t>Финансовое обеспечение на выполнение муниципального задания МБУ ДО КДШИ</t>
  </si>
  <si>
    <t>Финансовое обеспечение на выполнение муниципального задания "МБУ ДО ГДШИ"</t>
  </si>
  <si>
    <t xml:space="preserve">Меры социальной поддержки педагогическим работникам муниципальных образовательных организаций Кировского муниципального района </t>
  </si>
  <si>
    <t xml:space="preserve">Меры социальной поддержки детей, оставшихся без попечения родителей, и лиц, принявших на воспитание в семью детей, оставшихся без попечения родителей </t>
  </si>
  <si>
    <t>Субсидии бюджетам муниципальных образований Приморского края на капитальный ремонт и ремонт автомобильных дорог общего пользования населенных пунктов за счет дорожного фонда Приморского края</t>
  </si>
  <si>
    <t>Субсидии бюджетам муниципальных образований Приморского края на софинансирование расходных обязательств субъектов РФ, свзяаннх с реализацией ФЦП "Увековечение памяти погибших при защите Отечества на 2019-2024 годы"</t>
  </si>
  <si>
    <t xml:space="preserve">Мероприятия по приобретению и поставке спортивного инвентаря, спортивного оборудования и иного имущества для развития массового спорта </t>
  </si>
  <si>
    <t>Расходы на приобретение и поставку спортивного инвентаря, спортивного оборудования и иного имущества для развития массового спорта за счет средств местного бюджета, в целях софинансирования которых из бюджета Приморского края предоставляются субсидии</t>
  </si>
  <si>
    <t>Субсидии бюджетам муниципальных образований Приморского края на приобретение и поставку спортивного инвентаря, спортивного оборудования и иного имущества для развития массового спорта  (краевой бюджет)</t>
  </si>
  <si>
    <t>Приложение № 2.1</t>
  </si>
  <si>
    <t>Приложение № 4</t>
  </si>
  <si>
    <t xml:space="preserve">                                                                                             Приложение  № 5</t>
  </si>
  <si>
    <t xml:space="preserve">                               Приложение № 7</t>
  </si>
  <si>
    <t>Мероприятия по развитию и поддержке внешкольного образования (наказы избирателей)</t>
  </si>
  <si>
    <t>041P592230</t>
  </si>
  <si>
    <t>041P552280</t>
  </si>
  <si>
    <t>Мероприятия по приобретению ледозаливочной техники</t>
  </si>
  <si>
    <t>Мероприятия по оснащению объектов спортивной инфраструктуры спортивно-технологическим оборудованием</t>
  </si>
  <si>
    <t xml:space="preserve">Мероприятия по оснащению объектов спортивной инфраструктуры спортивно-технологическим оборудованием (краевой бюджет) </t>
  </si>
  <si>
    <t xml:space="preserve">Мероприятия по оснащению объектов спортивной инфраструктуры спортивно-технологическим оборудованием (местный  бюджет) </t>
  </si>
  <si>
    <t>Субсидии бюджетам муниципальных образований Приморского края на приобретение едозаливочной техники  (краевой бюджет)</t>
  </si>
  <si>
    <t>Расходы на приобретение ледозаливочной техники за счет средств местного бюджета, в целях софинансирования которых из бюджета Приморского края предоставляются субсидии</t>
  </si>
  <si>
    <t>041Р500000</t>
  </si>
  <si>
    <t>Субсидии бюджетным учреждениям (МБОУ ДО "ДЮЦ")</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</si>
  <si>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федерального бюджета</t>
  </si>
  <si>
    <t>Обеспечение детей сирот и детей, оставшихся без попечения родителей, лиц из числа детей-сирот и детей, оставшихся без попечения родителей, жилыми помещениями, за счет краевого бюджета</t>
  </si>
  <si>
    <t>Муниципальная программа "Укрепление общественного здоровья" на 2021-2024 годы</t>
  </si>
  <si>
    <t>Мероприятия по предупреждению терроризма (МБУ "КДЦ")</t>
  </si>
  <si>
    <r>
      <t xml:space="preserve">Субсидии из краевого бюджета бюджетам муниципальных образований Приморского края на оснащение объектов спортивной инфраструктуры спортивно-технологическим оборудованием </t>
    </r>
    <r>
      <rPr>
        <b/>
        <i/>
        <sz val="12"/>
        <rFont val="Times New Roman"/>
        <family val="1"/>
      </rPr>
      <t>(краевой бюджет)</t>
    </r>
  </si>
  <si>
    <r>
      <t xml:space="preserve">Расходы по приобретению и поставке спортивного инвентаря, спортивного оборудования и иного имущества для развития массового спорта за счет средств </t>
    </r>
    <r>
      <rPr>
        <b/>
        <i/>
        <sz val="12"/>
        <rFont val="Times New Roman"/>
        <family val="1"/>
      </rPr>
      <t>местного бюджета</t>
    </r>
    <r>
      <rPr>
        <i/>
        <sz val="12"/>
        <rFont val="Times New Roman"/>
        <family val="1"/>
      </rPr>
      <t>, в целях софинансирования которых из бюджета Приморского края предоставляются субсидии</t>
    </r>
  </si>
  <si>
    <t>041P592680</t>
  </si>
  <si>
    <t>Субсидии бюджетам муниципальных образований Приморского края на приобретение ледозаливочной техники</t>
  </si>
  <si>
    <t>040P592680</t>
  </si>
  <si>
    <r>
      <t xml:space="preserve">Субсидии из краевого бюджета бюджетам муниципальных образований Приморского края на оснащение объектов спортивной инфраструктуры спортивно-технологическим оборудованием </t>
    </r>
    <r>
      <rPr>
        <b/>
        <i/>
        <sz val="11"/>
        <rFont val="Times New Roman"/>
        <family val="1"/>
      </rPr>
      <t>(краевой бюджет)</t>
    </r>
  </si>
  <si>
    <r>
      <t xml:space="preserve">Мероприятия по оснащению объектов спортивной инфраструктуры спортивно-технологическим оборудованием </t>
    </r>
    <r>
      <rPr>
        <b/>
        <i/>
        <sz val="11"/>
        <rFont val="Times New Roman"/>
        <family val="1"/>
      </rPr>
      <t xml:space="preserve">(местный  бюджет) </t>
    </r>
  </si>
  <si>
    <t xml:space="preserve">Субсидии бюджетам муниципальных образований Приморского края на приобретению и поставке спортивного инвентаря, спортивного оборудования и иного имущества для развития массового спорта (краевой бюджет) </t>
  </si>
  <si>
    <t>Расходы по приобретению и поставке спортивного инвентаря, спортивного оборудования и иного имущества для развития массового спорта за счет средств местного бюджета, в целях софинансирования которых из бюджета Приморского края предоставляются субсидии</t>
  </si>
  <si>
    <r>
      <t xml:space="preserve">Мероприятия по развитию и поддержке внешкольного образования </t>
    </r>
    <r>
      <rPr>
        <b/>
        <i/>
        <sz val="11"/>
        <rFont val="Times New Roman"/>
        <family val="1"/>
      </rPr>
      <t>(наказы избирателей)</t>
    </r>
  </si>
  <si>
    <t>Субсидии из краевого бюджета бюджетам муниципальных образований Приморского края на реализацию проектов инициативного бюджетирования по направлению «Твой проект»</t>
  </si>
  <si>
    <t>Расходы на реализацию проектов инициативного бюджетирования по направлению «Твой проект», в целях софинансирования которых из бюджета Приморского края предоставляются субсидии</t>
  </si>
  <si>
    <t>0610092360</t>
  </si>
  <si>
    <t>Реализация проектов инициативного бюджетирования по направлению «Твой проект»</t>
  </si>
  <si>
    <t>2 02 25228 05 0000 150</t>
  </si>
  <si>
    <t xml:space="preserve">Кировское городское поселение </t>
  </si>
  <si>
    <t xml:space="preserve">Горноключевское городское поселение </t>
  </si>
  <si>
    <t xml:space="preserve">Иные межбюджетные трансферты, передаваемые из бюджета Кировского муниципального района Приморского края бюджетам городских поселений на ремонт автомобильных дорог общего пользования местного значения в границах населенных пунктов в 2022 году </t>
  </si>
  <si>
    <t>0610Б92360</t>
  </si>
  <si>
    <t>2 02 35082 05 0000 150</t>
  </si>
  <si>
    <t>Предоставление жилых помещений детям-сиротам и детям, оставшимся без попечения родителей, лицам из их числа по договорам найма специализированных жилых помещений за счет средств краевого бюджета</t>
  </si>
  <si>
    <t xml:space="preserve">Предоставление жилых помещений детям-сиротам и детям, оставшимся без попечения родителей,лицам из их числа по договорам найма специализированных жилых помещений </t>
  </si>
  <si>
    <t>Проведение неотложных мероприятий в целях предотвращения чрезвычайной ситуации за счет средств резервного фонда администрации Кировского муниципального района</t>
  </si>
  <si>
    <t>9990010145</t>
  </si>
  <si>
    <t>01100R3040</t>
  </si>
  <si>
    <t>Государственная поддержка отрасли культуры (поддержка муниципальных учреждений культуры, находящихся на территории сельских поселений)</t>
  </si>
  <si>
    <t>Расходы на реализацию государственной поддержки отрасли культуры (поддержка муниципальных учреждений культуры, находящихся на территории сельских поселений), в целях софинансирования которых из бюджета Приморского края предоставляются субсидии</t>
  </si>
  <si>
    <t>0140040042</t>
  </si>
  <si>
    <t>0140040041</t>
  </si>
  <si>
    <t>00000000000</t>
  </si>
  <si>
    <t>Обеспечение персонифицированного финансирования дополнительного образования детей (МБОУ ДО "ДЮЦ")</t>
  </si>
  <si>
    <t>Обеспечение персонифицированного финансирования дополнительного образования детей (МБОУ ДО "ДЮСШ "Патриот" п. Кировский)</t>
  </si>
  <si>
    <t>Приложение  № 6</t>
  </si>
  <si>
    <t>061A2S5195</t>
  </si>
  <si>
    <t xml:space="preserve">от 31.03.2022 г. № 69-НПА </t>
  </si>
  <si>
    <t xml:space="preserve">от 31.03.2022 г. № 69-НПА  </t>
  </si>
</sst>
</file>

<file path=xl/styles.xml><?xml version="1.0" encoding="utf-8"?>
<styleSheet xmlns="http://schemas.openxmlformats.org/spreadsheetml/2006/main">
  <numFmts count="4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_-* #,##0.000_р_._-;\-* #,##0.000_р_._-;_-* &quot;-&quot;??_р_._-;_-@_-"/>
    <numFmt numFmtId="178" formatCode="_-* #,##0.0_р_._-;\-* #,##0.0_р_._-;_-* &quot;-&quot;??_р_._-;_-@_-"/>
    <numFmt numFmtId="179" formatCode="_-* #,##0.0_р_._-;\-* #,##0.0_р_._-;_-* &quot;-&quot;?_р_._-;_-@_-"/>
    <numFmt numFmtId="180" formatCode="_-* #,##0_р_._-;\-* #,##0_р_._-;_-* &quot;-&quot;??_р_._-;_-@_-"/>
    <numFmt numFmtId="181" formatCode="#,##0.0"/>
    <numFmt numFmtId="182" formatCode="0.000"/>
    <numFmt numFmtId="183" formatCode="0.00000"/>
    <numFmt numFmtId="184" formatCode="0.0000"/>
    <numFmt numFmtId="185" formatCode="_-* #,##0.00_р_._-;\-* #,##0.00_р_._-;_-* &quot;-&quot;?_р_._-;_-@_-"/>
    <numFmt numFmtId="186" formatCode="0.000000"/>
    <numFmt numFmtId="187" formatCode="_-* #,##0_р_._-;\-* #,##0_р_._-;_-* &quot;-&quot;?_р_._-;_-@_-"/>
    <numFmt numFmtId="188" formatCode="#,##0.000"/>
    <numFmt numFmtId="189" formatCode="#,##0.0000"/>
    <numFmt numFmtId="190" formatCode="#,##0.00000"/>
    <numFmt numFmtId="191" formatCode="#,##0.000000"/>
    <numFmt numFmtId="192" formatCode="0.000%"/>
    <numFmt numFmtId="193" formatCode="#,##0.0000000"/>
    <numFmt numFmtId="194" formatCode="0.0000000"/>
    <numFmt numFmtId="195" formatCode="#,##0.00000000"/>
    <numFmt numFmtId="196" formatCode="0.00000000"/>
  </numFmts>
  <fonts count="77">
    <font>
      <sz val="10"/>
      <name val="Arial Cyr"/>
      <family val="0"/>
    </font>
    <font>
      <sz val="8"/>
      <name val="Arial Cyr"/>
      <family val="0"/>
    </font>
    <font>
      <sz val="10"/>
      <name val="Times New Roman"/>
      <family val="1"/>
    </font>
    <font>
      <sz val="12"/>
      <name val="Times New Roman"/>
      <family val="1"/>
    </font>
    <font>
      <b/>
      <sz val="12"/>
      <name val="Times New Roman"/>
      <family val="1"/>
    </font>
    <font>
      <sz val="12"/>
      <name val="Times New Roman CE"/>
      <family val="1"/>
    </font>
    <font>
      <b/>
      <sz val="14"/>
      <name val="Times New Roman"/>
      <family val="1"/>
    </font>
    <font>
      <sz val="12"/>
      <name val="Arial Cyr"/>
      <family val="0"/>
    </font>
    <font>
      <b/>
      <sz val="10"/>
      <name val="Arial Cyr"/>
      <family val="0"/>
    </font>
    <font>
      <b/>
      <sz val="11"/>
      <name val="Times New Roman"/>
      <family val="1"/>
    </font>
    <font>
      <sz val="11"/>
      <name val="Times New Roman"/>
      <family val="1"/>
    </font>
    <font>
      <u val="single"/>
      <sz val="10"/>
      <color indexed="12"/>
      <name val="Arial Cyr"/>
      <family val="0"/>
    </font>
    <font>
      <u val="single"/>
      <sz val="10"/>
      <color indexed="36"/>
      <name val="Arial Cyr"/>
      <family val="0"/>
    </font>
    <font>
      <b/>
      <sz val="12"/>
      <name val="Arial Cyr"/>
      <family val="0"/>
    </font>
    <font>
      <b/>
      <sz val="13"/>
      <name val="Times New Roman"/>
      <family val="1"/>
    </font>
    <font>
      <sz val="13"/>
      <name val="Times New Roman"/>
      <family val="1"/>
    </font>
    <font>
      <b/>
      <sz val="11"/>
      <name val="Arial Cyr"/>
      <family val="0"/>
    </font>
    <font>
      <b/>
      <sz val="10"/>
      <name val="Times New Roman"/>
      <family val="1"/>
    </font>
    <font>
      <sz val="9"/>
      <name val="Times New Roman"/>
      <family val="1"/>
    </font>
    <font>
      <sz val="12"/>
      <color indexed="8"/>
      <name val="Times New Roman"/>
      <family val="1"/>
    </font>
    <font>
      <b/>
      <sz val="12"/>
      <color indexed="8"/>
      <name val="Times New Roman"/>
      <family val="1"/>
    </font>
    <font>
      <sz val="14"/>
      <name val="Times New Roman"/>
      <family val="1"/>
    </font>
    <font>
      <sz val="9"/>
      <name val="Arial Cyr"/>
      <family val="0"/>
    </font>
    <font>
      <sz val="11"/>
      <name val="Arial Cyr"/>
      <family val="0"/>
    </font>
    <font>
      <i/>
      <sz val="12"/>
      <name val="Times New Roman"/>
      <family val="1"/>
    </font>
    <font>
      <i/>
      <sz val="10"/>
      <name val="Arial Cyr"/>
      <family val="0"/>
    </font>
    <font>
      <sz val="11"/>
      <name val="Times New Roman CE"/>
      <family val="1"/>
    </font>
    <font>
      <i/>
      <sz val="11"/>
      <name val="Times New Roman"/>
      <family val="1"/>
    </font>
    <font>
      <b/>
      <i/>
      <sz val="12"/>
      <name val="Times New Roman"/>
      <family val="1"/>
    </font>
    <font>
      <u val="single"/>
      <sz val="12"/>
      <name val="Times New Roman"/>
      <family val="1"/>
    </font>
    <font>
      <b/>
      <i/>
      <sz val="11"/>
      <name val="Times New Roman"/>
      <family val="1"/>
    </font>
    <font>
      <u val="single"/>
      <sz val="11"/>
      <name val="Times New Roman"/>
      <family val="1"/>
    </font>
    <font>
      <i/>
      <sz val="11"/>
      <name val="Arial Cyr"/>
      <family val="0"/>
    </font>
    <font>
      <b/>
      <i/>
      <sz val="11"/>
      <name val="Arial Cyr"/>
      <family val="0"/>
    </font>
    <font>
      <i/>
      <u val="single"/>
      <sz val="12"/>
      <name val="Times New Roman"/>
      <family val="1"/>
    </font>
    <font>
      <i/>
      <sz val="12"/>
      <name val="Arial Cyr"/>
      <family val="0"/>
    </font>
    <font>
      <sz val="12"/>
      <name val="Arial"/>
      <family val="2"/>
    </font>
    <font>
      <b/>
      <i/>
      <sz val="12"/>
      <name val="Arial Cyr"/>
      <family val="0"/>
    </font>
    <font>
      <u val="single"/>
      <sz val="12"/>
      <name val="Arial Cyr"/>
      <family val="0"/>
    </font>
    <font>
      <b/>
      <u val="single"/>
      <sz val="12"/>
      <name val="Times New Roman"/>
      <family val="1"/>
    </font>
    <font>
      <sz val="14"/>
      <name val="Arial Cyr"/>
      <family val="0"/>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Arial Cyr"/>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style="thin"/>
      <right/>
      <top/>
      <bottom/>
    </border>
    <border>
      <left>
        <color indexed="63"/>
      </left>
      <right style="thin"/>
      <top style="thin"/>
      <bottom style="thin"/>
    </border>
    <border>
      <left>
        <color indexed="63"/>
      </left>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color indexed="63"/>
      </right>
      <top style="thin"/>
      <bottom>
        <color indexed="63"/>
      </bottom>
    </border>
    <border>
      <left/>
      <right style="thin"/>
      <top style="thin"/>
      <bottom/>
    </border>
    <border>
      <left style="thin"/>
      <right>
        <color indexed="63"/>
      </right>
      <top>
        <color indexed="63"/>
      </top>
      <bottom style="thin"/>
    </border>
    <border>
      <left/>
      <right style="thin"/>
      <top/>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26" borderId="1" applyNumberFormat="0" applyAlignment="0" applyProtection="0"/>
    <xf numFmtId="0" fontId="62" fillId="27" borderId="2" applyNumberFormat="0" applyAlignment="0" applyProtection="0"/>
    <xf numFmtId="0" fontId="63" fillId="27" borderId="1" applyNumberFormat="0" applyAlignment="0" applyProtection="0"/>
    <xf numFmtId="0" fontId="11"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170" fontId="0" fillId="0" borderId="0" applyFont="0" applyFill="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6" applyNumberFormat="0" applyFill="0" applyAlignment="0" applyProtection="0"/>
    <xf numFmtId="0" fontId="68" fillId="28" borderId="7" applyNumberFormat="0" applyAlignment="0" applyProtection="0"/>
    <xf numFmtId="0" fontId="69" fillId="0" borderId="0" applyNumberFormat="0" applyFill="0" applyBorder="0" applyAlignment="0" applyProtection="0"/>
    <xf numFmtId="0" fontId="70" fillId="29" borderId="0" applyNumberFormat="0" applyBorder="0" applyAlignment="0" applyProtection="0"/>
    <xf numFmtId="0" fontId="0" fillId="0" borderId="0">
      <alignment/>
      <protection/>
    </xf>
    <xf numFmtId="0" fontId="12" fillId="0" borderId="0" applyNumberFormat="0" applyFill="0" applyBorder="0" applyAlignment="0" applyProtection="0"/>
    <xf numFmtId="0" fontId="71" fillId="30" borderId="0" applyNumberFormat="0" applyBorder="0" applyAlignment="0" applyProtection="0"/>
    <xf numFmtId="0" fontId="7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73" fillId="0" borderId="9" applyNumberFormat="0" applyFill="0" applyAlignment="0" applyProtection="0"/>
    <xf numFmtId="0" fontId="74"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1" fontId="0" fillId="0" borderId="0" applyFont="0" applyFill="0" applyBorder="0" applyAlignment="0" applyProtection="0"/>
    <xf numFmtId="0" fontId="75" fillId="32" borderId="0" applyNumberFormat="0" applyBorder="0" applyAlignment="0" applyProtection="0"/>
  </cellStyleXfs>
  <cellXfs count="368">
    <xf numFmtId="0" fontId="0" fillId="0" borderId="0" xfId="0" applyAlignment="1">
      <alignment/>
    </xf>
    <xf numFmtId="0" fontId="3" fillId="0" borderId="0" xfId="0" applyFont="1" applyFill="1" applyAlignment="1">
      <alignment horizontal="right"/>
    </xf>
    <xf numFmtId="0" fontId="2"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xf>
    <xf numFmtId="0" fontId="3" fillId="0" borderId="0" xfId="0" applyFont="1" applyFill="1" applyAlignment="1">
      <alignment/>
    </xf>
    <xf numFmtId="0" fontId="7" fillId="0" borderId="0" xfId="0" applyFont="1" applyFill="1" applyAlignment="1">
      <alignment vertical="center" wrapText="1"/>
    </xf>
    <xf numFmtId="0" fontId="7" fillId="0" borderId="0" xfId="0" applyFont="1" applyFill="1" applyAlignment="1">
      <alignment vertical="justify"/>
    </xf>
    <xf numFmtId="0" fontId="5" fillId="0" borderId="0" xfId="0" applyFont="1" applyFill="1" applyAlignment="1">
      <alignment/>
    </xf>
    <xf numFmtId="0" fontId="18" fillId="0" borderId="10" xfId="0" applyFont="1" applyFill="1" applyBorder="1" applyAlignment="1">
      <alignment horizontal="center" vertical="center" wrapText="1"/>
    </xf>
    <xf numFmtId="0" fontId="10" fillId="0" borderId="10" xfId="0" applyFont="1" applyFill="1" applyBorder="1" applyAlignment="1">
      <alignment horizontal="center" vertical="center" wrapText="1"/>
    </xf>
    <xf numFmtId="49" fontId="3" fillId="0" borderId="10" xfId="0" applyNumberFormat="1" applyFont="1" applyFill="1" applyBorder="1" applyAlignment="1">
      <alignment horizontal="center" vertical="center" wrapText="1" shrinkToFit="1"/>
    </xf>
    <xf numFmtId="0" fontId="18" fillId="0" borderId="11" xfId="0" applyFont="1" applyFill="1" applyBorder="1" applyAlignment="1">
      <alignment horizontal="center" vertical="center" wrapText="1"/>
    </xf>
    <xf numFmtId="0" fontId="22" fillId="0" borderId="10" xfId="0" applyFont="1" applyFill="1" applyBorder="1" applyAlignment="1">
      <alignment horizontal="center" vertical="center" wrapText="1"/>
    </xf>
    <xf numFmtId="0" fontId="10" fillId="0" borderId="10" xfId="0" applyFont="1" applyFill="1" applyBorder="1" applyAlignment="1">
      <alignment vertical="center" wrapText="1"/>
    </xf>
    <xf numFmtId="0" fontId="25" fillId="0" borderId="0" xfId="0" applyFont="1" applyFill="1" applyAlignment="1">
      <alignment/>
    </xf>
    <xf numFmtId="49" fontId="4" fillId="0" borderId="10" xfId="0" applyNumberFormat="1" applyFont="1" applyFill="1" applyBorder="1" applyAlignment="1">
      <alignment horizontal="center" vertical="center" wrapText="1" shrinkToFit="1"/>
    </xf>
    <xf numFmtId="49" fontId="10" fillId="0" borderId="10" xfId="0" applyNumberFormat="1" applyFont="1" applyFill="1" applyBorder="1" applyAlignment="1">
      <alignment horizontal="center" vertical="center" wrapText="1"/>
    </xf>
    <xf numFmtId="0" fontId="8" fillId="0" borderId="0" xfId="0" applyFont="1" applyFill="1" applyAlignment="1">
      <alignment/>
    </xf>
    <xf numFmtId="0" fontId="3" fillId="0" borderId="10" xfId="0" applyFont="1" applyFill="1" applyBorder="1" applyAlignment="1">
      <alignment horizontal="center" vertical="center" wrapText="1"/>
    </xf>
    <xf numFmtId="49" fontId="10" fillId="0" borderId="10" xfId="0" applyNumberFormat="1" applyFont="1" applyFill="1" applyBorder="1" applyAlignment="1">
      <alignment horizontal="center" vertical="center" wrapText="1" shrinkToFit="1"/>
    </xf>
    <xf numFmtId="0" fontId="23" fillId="0" borderId="0" xfId="0" applyFont="1" applyFill="1" applyAlignment="1">
      <alignment/>
    </xf>
    <xf numFmtId="0" fontId="26" fillId="0" borderId="0" xfId="0" applyFont="1" applyFill="1" applyAlignment="1">
      <alignment/>
    </xf>
    <xf numFmtId="0" fontId="3" fillId="0" borderId="10" xfId="0" applyFont="1" applyFill="1" applyBorder="1" applyAlignment="1">
      <alignment vertical="center" wrapText="1"/>
    </xf>
    <xf numFmtId="49" fontId="24" fillId="0" borderId="10" xfId="0" applyNumberFormat="1" applyFont="1" applyFill="1" applyBorder="1" applyAlignment="1">
      <alignment horizontal="center" vertical="center" wrapText="1" shrinkToFit="1"/>
    </xf>
    <xf numFmtId="0" fontId="3" fillId="0" borderId="0" xfId="0" applyFont="1" applyFill="1" applyAlignment="1">
      <alignment/>
    </xf>
    <xf numFmtId="0" fontId="3" fillId="0" borderId="10" xfId="0" applyFont="1" applyFill="1" applyBorder="1" applyAlignment="1">
      <alignment horizontal="center" vertical="center" wrapText="1"/>
    </xf>
    <xf numFmtId="0" fontId="24" fillId="0" borderId="10" xfId="0" applyFont="1" applyFill="1" applyBorder="1" applyAlignment="1">
      <alignment vertical="center" wrapText="1"/>
    </xf>
    <xf numFmtId="0" fontId="29" fillId="0" borderId="10" xfId="0" applyFont="1" applyFill="1" applyBorder="1" applyAlignment="1">
      <alignment vertical="center" wrapText="1"/>
    </xf>
    <xf numFmtId="0" fontId="0" fillId="0" borderId="0" xfId="0" applyFont="1" applyFill="1" applyAlignment="1">
      <alignment/>
    </xf>
    <xf numFmtId="49" fontId="10" fillId="0" borderId="10" xfId="0" applyNumberFormat="1" applyFont="1" applyFill="1" applyBorder="1" applyAlignment="1">
      <alignment horizontal="center" vertical="center" wrapText="1" shrinkToFit="1"/>
    </xf>
    <xf numFmtId="0" fontId="10" fillId="0" borderId="10" xfId="0" applyFont="1" applyFill="1" applyBorder="1" applyAlignment="1">
      <alignment horizontal="left" vertical="top" wrapText="1"/>
    </xf>
    <xf numFmtId="0" fontId="16" fillId="0" borderId="0" xfId="0" applyFont="1" applyFill="1" applyAlignment="1">
      <alignment/>
    </xf>
    <xf numFmtId="4" fontId="23" fillId="0" borderId="0" xfId="0" applyNumberFormat="1" applyFont="1" applyFill="1" applyAlignment="1">
      <alignment/>
    </xf>
    <xf numFmtId="0" fontId="10" fillId="0" borderId="0" xfId="0" applyFont="1" applyFill="1" applyAlignment="1">
      <alignment/>
    </xf>
    <xf numFmtId="0" fontId="28" fillId="0" borderId="10" xfId="0" applyFont="1" applyFill="1" applyBorder="1" applyAlignment="1">
      <alignment vertical="center" wrapText="1"/>
    </xf>
    <xf numFmtId="0" fontId="2" fillId="0" borderId="0" xfId="0" applyFont="1" applyFill="1" applyAlignment="1">
      <alignment horizontal="right"/>
    </xf>
    <xf numFmtId="0" fontId="10" fillId="0" borderId="10" xfId="0" applyFont="1" applyFill="1" applyBorder="1" applyAlignment="1">
      <alignment vertical="top" wrapText="1"/>
    </xf>
    <xf numFmtId="4" fontId="10" fillId="0" borderId="0" xfId="0" applyNumberFormat="1" applyFont="1" applyFill="1" applyAlignment="1">
      <alignment/>
    </xf>
    <xf numFmtId="0" fontId="24" fillId="0" borderId="10" xfId="0" applyFont="1" applyFill="1" applyBorder="1" applyAlignment="1">
      <alignment vertical="top" wrapText="1"/>
    </xf>
    <xf numFmtId="188" fontId="10" fillId="0" borderId="10" xfId="0" applyNumberFormat="1" applyFont="1" applyFill="1" applyBorder="1" applyAlignment="1">
      <alignment horizontal="center" vertical="center" wrapText="1"/>
    </xf>
    <xf numFmtId="188" fontId="10" fillId="0" borderId="0" xfId="0" applyNumberFormat="1" applyFont="1" applyFill="1" applyAlignment="1">
      <alignment/>
    </xf>
    <xf numFmtId="188" fontId="23" fillId="0" borderId="0" xfId="0" applyNumberFormat="1" applyFont="1" applyFill="1" applyAlignment="1">
      <alignment/>
    </xf>
    <xf numFmtId="0" fontId="10" fillId="0" borderId="10" xfId="0" applyFont="1" applyFill="1" applyBorder="1" applyAlignment="1">
      <alignment horizontal="left" vertical="center" wrapText="1"/>
    </xf>
    <xf numFmtId="0" fontId="3" fillId="0" borderId="10" xfId="0" applyFont="1" applyFill="1" applyBorder="1" applyAlignment="1">
      <alignment vertical="top" wrapText="1"/>
    </xf>
    <xf numFmtId="0" fontId="27" fillId="0" borderId="10" xfId="0" applyFont="1" applyFill="1" applyBorder="1" applyAlignment="1">
      <alignment vertical="center" wrapText="1"/>
    </xf>
    <xf numFmtId="0" fontId="27" fillId="0" borderId="10" xfId="0" applyFont="1" applyFill="1" applyBorder="1" applyAlignment="1">
      <alignment vertical="top" wrapText="1"/>
    </xf>
    <xf numFmtId="0" fontId="10" fillId="0" borderId="10" xfId="0" applyFont="1" applyFill="1" applyBorder="1" applyAlignment="1">
      <alignment horizontal="center" vertical="top" wrapText="1"/>
    </xf>
    <xf numFmtId="49" fontId="10" fillId="0" borderId="10" xfId="0" applyNumberFormat="1" applyFont="1" applyFill="1" applyBorder="1" applyAlignment="1">
      <alignment horizontal="center" vertical="top" wrapText="1"/>
    </xf>
    <xf numFmtId="49" fontId="27" fillId="0" borderId="10" xfId="0" applyNumberFormat="1" applyFont="1" applyFill="1" applyBorder="1" applyAlignment="1">
      <alignment horizontal="center" vertical="center" wrapText="1" shrinkToFit="1"/>
    </xf>
    <xf numFmtId="0" fontId="10" fillId="0" borderId="10" xfId="0" applyFont="1" applyFill="1" applyBorder="1" applyAlignment="1">
      <alignment horizontal="center" vertical="center" wrapText="1"/>
    </xf>
    <xf numFmtId="49" fontId="28" fillId="0" borderId="10" xfId="0" applyNumberFormat="1" applyFont="1" applyFill="1" applyBorder="1" applyAlignment="1">
      <alignment horizontal="center" vertical="center" wrapText="1" shrinkToFit="1"/>
    </xf>
    <xf numFmtId="0" fontId="3" fillId="0" borderId="10" xfId="0" applyFont="1" applyFill="1" applyBorder="1" applyAlignment="1">
      <alignment horizontal="left" vertical="top" wrapText="1"/>
    </xf>
    <xf numFmtId="0" fontId="28" fillId="0" borderId="10" xfId="0" applyFont="1" applyFill="1" applyBorder="1" applyAlignment="1">
      <alignment vertical="top" wrapText="1"/>
    </xf>
    <xf numFmtId="0" fontId="4" fillId="0" borderId="10" xfId="0" applyFont="1" applyFill="1" applyBorder="1" applyAlignment="1">
      <alignment vertical="center" wrapText="1"/>
    </xf>
    <xf numFmtId="0" fontId="4" fillId="0" borderId="10" xfId="0" applyFont="1" applyFill="1" applyBorder="1" applyAlignment="1">
      <alignment vertical="top" wrapText="1"/>
    </xf>
    <xf numFmtId="190" fontId="3" fillId="0" borderId="10" xfId="0" applyNumberFormat="1" applyFont="1" applyFill="1" applyBorder="1" applyAlignment="1">
      <alignment horizontal="center" vertical="center" wrapText="1"/>
    </xf>
    <xf numFmtId="190" fontId="24" fillId="0" borderId="10" xfId="0" applyNumberFormat="1" applyFont="1" applyFill="1" applyBorder="1" applyAlignment="1">
      <alignment horizontal="center" vertical="center" wrapText="1"/>
    </xf>
    <xf numFmtId="0" fontId="23" fillId="0" borderId="0" xfId="0" applyFont="1" applyFill="1" applyAlignment="1">
      <alignment horizontal="left"/>
    </xf>
    <xf numFmtId="49" fontId="10" fillId="0" borderId="10" xfId="0" applyNumberFormat="1" applyFont="1" applyFill="1" applyBorder="1" applyAlignment="1">
      <alignment horizontal="center" vertical="center"/>
    </xf>
    <xf numFmtId="0" fontId="27" fillId="0" borderId="10" xfId="0" applyFont="1" applyFill="1" applyBorder="1" applyAlignment="1">
      <alignment horizontal="left" vertical="center" wrapText="1"/>
    </xf>
    <xf numFmtId="0" fontId="30" fillId="0" borderId="10" xfId="0" applyFont="1" applyFill="1" applyBorder="1" applyAlignment="1">
      <alignment vertical="top" wrapText="1"/>
    </xf>
    <xf numFmtId="49" fontId="30" fillId="0" borderId="10" xfId="0" applyNumberFormat="1" applyFont="1" applyFill="1" applyBorder="1" applyAlignment="1">
      <alignment horizontal="center" vertical="center" wrapText="1" shrinkToFit="1"/>
    </xf>
    <xf numFmtId="49" fontId="27" fillId="0" borderId="10" xfId="0" applyNumberFormat="1" applyFont="1" applyFill="1" applyBorder="1" applyAlignment="1">
      <alignment horizontal="center" vertical="center" wrapText="1"/>
    </xf>
    <xf numFmtId="0" fontId="30" fillId="0" borderId="10" xfId="0" applyFont="1" applyFill="1" applyBorder="1" applyAlignment="1">
      <alignment vertical="center" wrapText="1"/>
    </xf>
    <xf numFmtId="0" fontId="10" fillId="0" borderId="10" xfId="0" applyFont="1" applyFill="1" applyBorder="1" applyAlignment="1">
      <alignment vertical="center" wrapText="1"/>
    </xf>
    <xf numFmtId="49" fontId="10" fillId="0" borderId="10" xfId="0" applyNumberFormat="1" applyFont="1" applyFill="1" applyBorder="1" applyAlignment="1">
      <alignment horizontal="center" vertical="center" wrapText="1"/>
    </xf>
    <xf numFmtId="0" fontId="10" fillId="0" borderId="10" xfId="0" applyFont="1" applyFill="1" applyBorder="1" applyAlignment="1">
      <alignment vertical="top" wrapText="1"/>
    </xf>
    <xf numFmtId="0" fontId="9" fillId="0" borderId="10" xfId="0" applyFont="1" applyFill="1" applyBorder="1" applyAlignment="1">
      <alignment vertical="center" wrapText="1"/>
    </xf>
    <xf numFmtId="49" fontId="9" fillId="0" borderId="10" xfId="0" applyNumberFormat="1" applyFont="1" applyFill="1" applyBorder="1" applyAlignment="1">
      <alignment horizontal="center" vertical="center" wrapText="1" shrinkToFit="1"/>
    </xf>
    <xf numFmtId="0" fontId="31" fillId="0" borderId="10" xfId="0" applyFont="1" applyFill="1" applyBorder="1" applyAlignment="1">
      <alignment vertical="center" wrapText="1"/>
    </xf>
    <xf numFmtId="0" fontId="9" fillId="0" borderId="10" xfId="0" applyFont="1" applyFill="1" applyBorder="1" applyAlignment="1">
      <alignment vertical="top" wrapText="1"/>
    </xf>
    <xf numFmtId="49" fontId="3" fillId="0" borderId="10" xfId="0" applyNumberFormat="1" applyFont="1" applyFill="1" applyBorder="1" applyAlignment="1">
      <alignment horizontal="center" vertical="center"/>
    </xf>
    <xf numFmtId="190" fontId="23" fillId="0" borderId="0" xfId="0" applyNumberFormat="1" applyFont="1" applyFill="1" applyAlignment="1">
      <alignment/>
    </xf>
    <xf numFmtId="190" fontId="10"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vertical="center" wrapText="1"/>
    </xf>
    <xf numFmtId="49" fontId="30" fillId="0" borderId="10" xfId="0" applyNumberFormat="1" applyFont="1" applyFill="1" applyBorder="1" applyAlignment="1">
      <alignment horizontal="center" vertical="center" wrapText="1"/>
    </xf>
    <xf numFmtId="190" fontId="30" fillId="0" borderId="10" xfId="0" applyNumberFormat="1" applyFont="1" applyFill="1" applyBorder="1" applyAlignment="1">
      <alignment horizontal="center" vertical="center" wrapText="1"/>
    </xf>
    <xf numFmtId="0" fontId="9" fillId="0" borderId="0" xfId="0" applyFont="1" applyFill="1" applyAlignment="1">
      <alignment/>
    </xf>
    <xf numFmtId="183" fontId="10" fillId="0" borderId="0" xfId="0" applyNumberFormat="1" applyFont="1" applyFill="1" applyAlignment="1">
      <alignment/>
    </xf>
    <xf numFmtId="190" fontId="10" fillId="0" borderId="0" xfId="0" applyNumberFormat="1" applyFont="1" applyFill="1" applyAlignment="1">
      <alignment/>
    </xf>
    <xf numFmtId="190" fontId="9" fillId="0" borderId="10" xfId="0" applyNumberFormat="1" applyFont="1" applyFill="1" applyBorder="1" applyAlignment="1">
      <alignment horizontal="center"/>
    </xf>
    <xf numFmtId="190" fontId="9" fillId="0" borderId="10" xfId="0" applyNumberFormat="1" applyFont="1" applyFill="1" applyBorder="1" applyAlignment="1">
      <alignment horizontal="center" vertical="center" wrapText="1"/>
    </xf>
    <xf numFmtId="190" fontId="27" fillId="0" borderId="10" xfId="0" applyNumberFormat="1" applyFont="1" applyFill="1" applyBorder="1" applyAlignment="1">
      <alignment horizontal="center" vertical="center" wrapText="1"/>
    </xf>
    <xf numFmtId="49" fontId="10" fillId="0" borderId="10" xfId="0" applyNumberFormat="1" applyFont="1" applyFill="1" applyBorder="1" applyAlignment="1">
      <alignment wrapText="1"/>
    </xf>
    <xf numFmtId="49" fontId="10" fillId="0" borderId="10" xfId="0" applyNumberFormat="1" applyFont="1" applyFill="1" applyBorder="1" applyAlignment="1">
      <alignment horizontal="left" vertical="center" wrapText="1"/>
    </xf>
    <xf numFmtId="0" fontId="27"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31" fillId="0" borderId="10" xfId="0" applyFont="1" applyFill="1" applyBorder="1" applyAlignment="1">
      <alignment vertical="center" wrapText="1"/>
    </xf>
    <xf numFmtId="0" fontId="27" fillId="0" borderId="10" xfId="0" applyFont="1" applyFill="1" applyBorder="1" applyAlignment="1">
      <alignment horizontal="left" vertical="center" wrapText="1"/>
    </xf>
    <xf numFmtId="0" fontId="31" fillId="0" borderId="10" xfId="0" applyFont="1" applyFill="1" applyBorder="1" applyAlignment="1">
      <alignment horizontal="left" vertical="center" wrapText="1"/>
    </xf>
    <xf numFmtId="0" fontId="9" fillId="0" borderId="10" xfId="0" applyFont="1" applyFill="1" applyBorder="1" applyAlignment="1">
      <alignment horizontal="left" vertical="center" wrapText="1"/>
    </xf>
    <xf numFmtId="0" fontId="32" fillId="0" borderId="0" xfId="0" applyFont="1" applyFill="1" applyAlignment="1">
      <alignment/>
    </xf>
    <xf numFmtId="0" fontId="5" fillId="0" borderId="0" xfId="0" applyFont="1" applyFill="1" applyBorder="1" applyAlignment="1">
      <alignment/>
    </xf>
    <xf numFmtId="190" fontId="10" fillId="0" borderId="10" xfId="0" applyNumberFormat="1" applyFont="1" applyFill="1" applyBorder="1" applyAlignment="1">
      <alignment horizontal="center" vertical="top"/>
    </xf>
    <xf numFmtId="190" fontId="10" fillId="0" borderId="10" xfId="0" applyNumberFormat="1" applyFont="1" applyFill="1" applyBorder="1" applyAlignment="1">
      <alignment horizontal="center" vertical="center" wrapText="1"/>
    </xf>
    <xf numFmtId="0" fontId="10" fillId="0" borderId="0" xfId="0" applyFont="1" applyFill="1" applyAlignment="1">
      <alignment horizontal="right"/>
    </xf>
    <xf numFmtId="190" fontId="3" fillId="0" borderId="11" xfId="0" applyNumberFormat="1" applyFont="1" applyFill="1" applyBorder="1" applyAlignment="1">
      <alignment horizontal="center" vertical="center" wrapText="1"/>
    </xf>
    <xf numFmtId="190" fontId="28" fillId="0" borderId="10" xfId="0" applyNumberFormat="1" applyFont="1" applyFill="1" applyBorder="1" applyAlignment="1">
      <alignment horizontal="center" vertical="center" wrapText="1"/>
    </xf>
    <xf numFmtId="190" fontId="3" fillId="0" borderId="10" xfId="0" applyNumberFormat="1" applyFont="1" applyFill="1" applyBorder="1" applyAlignment="1">
      <alignment horizontal="center" vertical="center"/>
    </xf>
    <xf numFmtId="190" fontId="4" fillId="0" borderId="11" xfId="0" applyNumberFormat="1" applyFont="1" applyFill="1" applyBorder="1" applyAlignment="1">
      <alignment horizontal="center" vertical="center" wrapText="1"/>
    </xf>
    <xf numFmtId="190" fontId="4" fillId="0" borderId="10" xfId="0" applyNumberFormat="1" applyFont="1" applyFill="1" applyBorder="1" applyAlignment="1">
      <alignment horizontal="center" vertical="center" wrapText="1"/>
    </xf>
    <xf numFmtId="190" fontId="29" fillId="0" borderId="10" xfId="0" applyNumberFormat="1" applyFont="1" applyFill="1" applyBorder="1" applyAlignment="1">
      <alignment horizontal="center" vertical="center" wrapText="1"/>
    </xf>
    <xf numFmtId="190" fontId="27" fillId="0" borderId="10" xfId="0" applyNumberFormat="1" applyFont="1" applyFill="1" applyBorder="1" applyAlignment="1">
      <alignment horizontal="center" vertical="center"/>
    </xf>
    <xf numFmtId="190" fontId="10" fillId="0" borderId="11" xfId="0" applyNumberFormat="1" applyFont="1" applyFill="1" applyBorder="1" applyAlignment="1">
      <alignment horizontal="center" vertical="center" wrapText="1"/>
    </xf>
    <xf numFmtId="190" fontId="9" fillId="0" borderId="11" xfId="0" applyNumberFormat="1" applyFont="1" applyFill="1" applyBorder="1" applyAlignment="1">
      <alignment horizontal="center" vertical="center" wrapText="1"/>
    </xf>
    <xf numFmtId="190" fontId="27" fillId="0" borderId="10" xfId="0" applyNumberFormat="1" applyFont="1" applyFill="1" applyBorder="1" applyAlignment="1">
      <alignment horizontal="center" vertical="center" wrapText="1"/>
    </xf>
    <xf numFmtId="190" fontId="9" fillId="0" borderId="10" xfId="0" applyNumberFormat="1" applyFont="1" applyFill="1" applyBorder="1" applyAlignment="1">
      <alignment horizontal="center" vertical="center" wrapText="1"/>
    </xf>
    <xf numFmtId="190" fontId="23" fillId="0" borderId="10" xfId="0" applyNumberFormat="1" applyFont="1" applyFill="1" applyBorder="1" applyAlignment="1">
      <alignment/>
    </xf>
    <xf numFmtId="190" fontId="10" fillId="0" borderId="10" xfId="0" applyNumberFormat="1" applyFont="1" applyFill="1" applyBorder="1" applyAlignment="1">
      <alignment horizontal="center" vertical="center"/>
    </xf>
    <xf numFmtId="0" fontId="30" fillId="0" borderId="10" xfId="0" applyFont="1" applyFill="1" applyBorder="1" applyAlignment="1">
      <alignment vertical="center" wrapText="1"/>
    </xf>
    <xf numFmtId="190" fontId="3" fillId="0" borderId="10" xfId="0" applyNumberFormat="1" applyFont="1" applyFill="1" applyBorder="1" applyAlignment="1">
      <alignment horizontal="center" vertical="center" wrapText="1"/>
    </xf>
    <xf numFmtId="0" fontId="29" fillId="0" borderId="10" xfId="0" applyFont="1" applyFill="1" applyBorder="1" applyAlignment="1">
      <alignment vertical="top" wrapText="1"/>
    </xf>
    <xf numFmtId="0" fontId="34" fillId="0" borderId="10" xfId="0" applyFont="1" applyFill="1" applyBorder="1" applyAlignment="1">
      <alignment vertical="center" wrapText="1"/>
    </xf>
    <xf numFmtId="0" fontId="31" fillId="0" borderId="10" xfId="0" applyFont="1" applyFill="1" applyBorder="1" applyAlignment="1">
      <alignment vertical="top" wrapText="1"/>
    </xf>
    <xf numFmtId="190" fontId="24" fillId="0" borderId="10" xfId="0" applyNumberFormat="1" applyFont="1" applyFill="1" applyBorder="1" applyAlignment="1">
      <alignment horizontal="center" vertical="center"/>
    </xf>
    <xf numFmtId="190" fontId="10" fillId="0" borderId="10" xfId="0" applyNumberFormat="1" applyFont="1" applyFill="1" applyBorder="1" applyAlignment="1">
      <alignment horizontal="right"/>
    </xf>
    <xf numFmtId="0" fontId="10" fillId="0" borderId="10" xfId="0" applyNumberFormat="1" applyFont="1" applyFill="1" applyBorder="1" applyAlignment="1">
      <alignment horizontal="center" vertical="top" wrapText="1"/>
    </xf>
    <xf numFmtId="190" fontId="10" fillId="0" borderId="0" xfId="0" applyNumberFormat="1" applyFont="1" applyFill="1" applyBorder="1" applyAlignment="1">
      <alignment horizontal="center" vertical="center"/>
    </xf>
    <xf numFmtId="0" fontId="30" fillId="0" borderId="10" xfId="0" applyFont="1" applyFill="1" applyBorder="1" applyAlignment="1">
      <alignment horizontal="left" vertical="top" wrapText="1"/>
    </xf>
    <xf numFmtId="190" fontId="16" fillId="0" borderId="0" xfId="0" applyNumberFormat="1" applyFont="1" applyFill="1" applyAlignment="1">
      <alignment/>
    </xf>
    <xf numFmtId="0" fontId="3" fillId="0" borderId="0" xfId="0" applyFont="1" applyFill="1" applyAlignment="1">
      <alignment horizontal="right"/>
    </xf>
    <xf numFmtId="0" fontId="7" fillId="0" borderId="0" xfId="0" applyFont="1" applyFill="1" applyAlignment="1">
      <alignment/>
    </xf>
    <xf numFmtId="0" fontId="7" fillId="0" borderId="0" xfId="0" applyFont="1" applyFill="1" applyAlignment="1">
      <alignment horizontal="center" vertical="center" wrapText="1"/>
    </xf>
    <xf numFmtId="0" fontId="7" fillId="0" borderId="10" xfId="0" applyFont="1" applyFill="1" applyBorder="1" applyAlignment="1">
      <alignment horizontal="center" vertical="center" wrapText="1"/>
    </xf>
    <xf numFmtId="0" fontId="35" fillId="0" borderId="0" xfId="0" applyFont="1" applyFill="1" applyAlignment="1">
      <alignment/>
    </xf>
    <xf numFmtId="190" fontId="7" fillId="0" borderId="0" xfId="0" applyNumberFormat="1" applyFont="1" applyFill="1" applyAlignment="1">
      <alignment/>
    </xf>
    <xf numFmtId="190" fontId="3" fillId="0" borderId="10" xfId="0" applyNumberFormat="1" applyFont="1" applyFill="1" applyBorder="1" applyAlignment="1">
      <alignment horizontal="right"/>
    </xf>
    <xf numFmtId="190" fontId="24" fillId="0" borderId="10" xfId="0" applyNumberFormat="1" applyFont="1" applyFill="1" applyBorder="1" applyAlignment="1">
      <alignment horizontal="right"/>
    </xf>
    <xf numFmtId="190" fontId="7" fillId="0" borderId="10" xfId="0" applyNumberFormat="1" applyFont="1" applyFill="1" applyBorder="1" applyAlignment="1">
      <alignment horizontal="right"/>
    </xf>
    <xf numFmtId="188" fontId="7" fillId="0" borderId="0" xfId="0" applyNumberFormat="1" applyFont="1" applyFill="1" applyAlignment="1">
      <alignment/>
    </xf>
    <xf numFmtId="188" fontId="35" fillId="0" borderId="0" xfId="0" applyNumberFormat="1" applyFont="1" applyFill="1" applyAlignment="1">
      <alignment/>
    </xf>
    <xf numFmtId="4" fontId="7" fillId="0" borderId="0" xfId="0" applyNumberFormat="1" applyFont="1" applyFill="1" applyAlignment="1">
      <alignment/>
    </xf>
    <xf numFmtId="183" fontId="7" fillId="0" borderId="0" xfId="0" applyNumberFormat="1" applyFont="1" applyFill="1" applyAlignment="1">
      <alignment/>
    </xf>
    <xf numFmtId="49" fontId="7" fillId="0" borderId="0" xfId="0" applyNumberFormat="1" applyFont="1" applyFill="1" applyAlignment="1">
      <alignment/>
    </xf>
    <xf numFmtId="49" fontId="36" fillId="0" borderId="0" xfId="0" applyNumberFormat="1" applyFont="1" applyFill="1" applyAlignment="1">
      <alignment/>
    </xf>
    <xf numFmtId="0" fontId="36" fillId="0" borderId="0" xfId="0" applyFont="1" applyFill="1" applyAlignment="1">
      <alignment horizontal="left"/>
    </xf>
    <xf numFmtId="0" fontId="7" fillId="0" borderId="0" xfId="0" applyFont="1" applyFill="1" applyAlignment="1">
      <alignment horizontal="center"/>
    </xf>
    <xf numFmtId="190" fontId="37" fillId="0" borderId="0" xfId="0" applyNumberFormat="1" applyFont="1" applyFill="1" applyAlignment="1">
      <alignment/>
    </xf>
    <xf numFmtId="4" fontId="35" fillId="0" borderId="0" xfId="0" applyNumberFormat="1" applyFont="1" applyFill="1" applyAlignment="1">
      <alignment/>
    </xf>
    <xf numFmtId="0" fontId="37" fillId="0" borderId="0" xfId="0" applyFont="1" applyFill="1" applyAlignment="1">
      <alignment/>
    </xf>
    <xf numFmtId="188" fontId="37" fillId="0" borderId="0" xfId="0" applyNumberFormat="1" applyFont="1" applyFill="1" applyAlignment="1">
      <alignment/>
    </xf>
    <xf numFmtId="182" fontId="35" fillId="0" borderId="0" xfId="0" applyNumberFormat="1" applyFont="1" applyFill="1" applyAlignment="1">
      <alignment/>
    </xf>
    <xf numFmtId="0" fontId="13" fillId="0" borderId="0" xfId="0" applyFont="1" applyFill="1" applyAlignment="1">
      <alignment/>
    </xf>
    <xf numFmtId="194" fontId="7" fillId="0" borderId="0" xfId="0" applyNumberFormat="1" applyFont="1" applyFill="1" applyAlignment="1">
      <alignment/>
    </xf>
    <xf numFmtId="0" fontId="38" fillId="0" borderId="0" xfId="0" applyFont="1" applyFill="1" applyAlignment="1">
      <alignment/>
    </xf>
    <xf numFmtId="188" fontId="13" fillId="0" borderId="0" xfId="0" applyNumberFormat="1" applyFont="1" applyFill="1" applyAlignment="1">
      <alignment/>
    </xf>
    <xf numFmtId="49" fontId="24"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xf>
    <xf numFmtId="49" fontId="27" fillId="0" borderId="10" xfId="0" applyNumberFormat="1" applyFont="1" applyFill="1" applyBorder="1" applyAlignment="1">
      <alignment horizontal="center" vertical="center" wrapText="1" shrinkToFit="1"/>
    </xf>
    <xf numFmtId="49" fontId="9" fillId="0" borderId="10" xfId="0" applyNumberFormat="1" applyFont="1" applyFill="1" applyBorder="1" applyAlignment="1">
      <alignment horizontal="center" vertical="center" wrapText="1"/>
    </xf>
    <xf numFmtId="0" fontId="9" fillId="0" borderId="10" xfId="0" applyFont="1" applyFill="1" applyBorder="1" applyAlignment="1">
      <alignment horizontal="center" vertical="top" wrapText="1"/>
    </xf>
    <xf numFmtId="49" fontId="9" fillId="0" borderId="10" xfId="0" applyNumberFormat="1" applyFont="1" applyFill="1" applyBorder="1" applyAlignment="1">
      <alignment horizontal="center" vertical="top" wrapText="1"/>
    </xf>
    <xf numFmtId="190" fontId="7" fillId="0" borderId="0" xfId="0" applyNumberFormat="1" applyFont="1" applyFill="1" applyAlignment="1">
      <alignment vertical="center"/>
    </xf>
    <xf numFmtId="190" fontId="35" fillId="0" borderId="0" xfId="0" applyNumberFormat="1" applyFont="1" applyFill="1" applyAlignment="1">
      <alignment/>
    </xf>
    <xf numFmtId="190" fontId="10" fillId="0" borderId="0" xfId="0" applyNumberFormat="1" applyFont="1" applyFill="1" applyBorder="1" applyAlignment="1">
      <alignment horizontal="center" vertical="center" wrapText="1"/>
    </xf>
    <xf numFmtId="0" fontId="13" fillId="0" borderId="0" xfId="0" applyFont="1" applyFill="1" applyAlignment="1">
      <alignment vertical="center"/>
    </xf>
    <xf numFmtId="190" fontId="13" fillId="0" borderId="0" xfId="0" applyNumberFormat="1" applyFont="1" applyFill="1" applyAlignment="1">
      <alignment/>
    </xf>
    <xf numFmtId="188" fontId="23" fillId="0" borderId="0" xfId="0" applyNumberFormat="1" applyFont="1" applyFill="1" applyAlignment="1">
      <alignment vertical="center"/>
    </xf>
    <xf numFmtId="188" fontId="16" fillId="0" borderId="0" xfId="0" applyNumberFormat="1" applyFont="1" applyFill="1" applyAlignment="1">
      <alignment/>
    </xf>
    <xf numFmtId="182" fontId="0" fillId="0" borderId="0" xfId="0" applyNumberFormat="1" applyFont="1" applyFill="1" applyAlignment="1">
      <alignment/>
    </xf>
    <xf numFmtId="0" fontId="0" fillId="0" borderId="0" xfId="0" applyFont="1" applyFill="1" applyAlignment="1">
      <alignment horizontal="center" vertical="center" wrapText="1"/>
    </xf>
    <xf numFmtId="4" fontId="3" fillId="0" borderId="11" xfId="0" applyNumberFormat="1" applyFont="1" applyFill="1" applyBorder="1" applyAlignment="1">
      <alignment horizontal="center" vertical="center" wrapText="1"/>
    </xf>
    <xf numFmtId="4" fontId="3" fillId="0" borderId="10" xfId="0" applyNumberFormat="1" applyFont="1" applyFill="1" applyBorder="1" applyAlignment="1">
      <alignment horizontal="center" vertical="center" wrapText="1"/>
    </xf>
    <xf numFmtId="188" fontId="10" fillId="0" borderId="11" xfId="0" applyNumberFormat="1" applyFont="1" applyFill="1" applyBorder="1" applyAlignment="1">
      <alignment horizontal="center" vertical="center" wrapText="1"/>
    </xf>
    <xf numFmtId="188" fontId="9" fillId="0" borderId="11" xfId="0" applyNumberFormat="1" applyFont="1" applyFill="1" applyBorder="1" applyAlignment="1">
      <alignment horizontal="center" vertical="center" wrapText="1"/>
    </xf>
    <xf numFmtId="176" fontId="0" fillId="0" borderId="0" xfId="0" applyNumberFormat="1" applyFont="1" applyFill="1" applyAlignment="1">
      <alignment/>
    </xf>
    <xf numFmtId="49" fontId="0" fillId="0" borderId="0" xfId="0" applyNumberFormat="1" applyFont="1" applyFill="1" applyAlignment="1">
      <alignment/>
    </xf>
    <xf numFmtId="2" fontId="0" fillId="0" borderId="0" xfId="0" applyNumberFormat="1" applyFont="1" applyFill="1" applyAlignment="1">
      <alignment/>
    </xf>
    <xf numFmtId="0" fontId="26" fillId="0" borderId="0" xfId="0" applyFont="1" applyFill="1" applyAlignment="1">
      <alignment horizontal="right"/>
    </xf>
    <xf numFmtId="190" fontId="23" fillId="0" borderId="0" xfId="0" applyNumberFormat="1" applyFont="1" applyFill="1" applyAlignment="1">
      <alignment horizontal="center" vertical="center"/>
    </xf>
    <xf numFmtId="190" fontId="23" fillId="0" borderId="0" xfId="0" applyNumberFormat="1" applyFont="1" applyFill="1" applyBorder="1" applyAlignment="1">
      <alignment/>
    </xf>
    <xf numFmtId="190" fontId="9" fillId="0" borderId="10" xfId="0" applyNumberFormat="1" applyFont="1" applyFill="1" applyBorder="1" applyAlignment="1">
      <alignment horizontal="center" vertical="top"/>
    </xf>
    <xf numFmtId="190" fontId="0" fillId="0" borderId="0" xfId="0" applyNumberFormat="1" applyFill="1" applyAlignment="1">
      <alignment/>
    </xf>
    <xf numFmtId="0" fontId="0" fillId="0" borderId="0" xfId="0" applyFill="1" applyAlignment="1">
      <alignment/>
    </xf>
    <xf numFmtId="190" fontId="30" fillId="0" borderId="10" xfId="0" applyNumberFormat="1" applyFont="1" applyFill="1" applyBorder="1" applyAlignment="1">
      <alignment horizontal="center" vertical="center" wrapText="1"/>
    </xf>
    <xf numFmtId="190" fontId="2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vertical="top" wrapText="1"/>
    </xf>
    <xf numFmtId="0" fontId="10" fillId="0" borderId="10" xfId="0" applyFont="1" applyFill="1" applyBorder="1" applyAlignment="1">
      <alignment/>
    </xf>
    <xf numFmtId="0" fontId="3" fillId="0" borderId="10" xfId="0" applyFont="1" applyFill="1" applyBorder="1" applyAlignment="1">
      <alignment/>
    </xf>
    <xf numFmtId="49" fontId="3" fillId="0" borderId="10" xfId="0" applyNumberFormat="1" applyFont="1" applyFill="1" applyBorder="1" applyAlignment="1">
      <alignment vertical="top" wrapText="1"/>
    </xf>
    <xf numFmtId="0" fontId="3" fillId="0" borderId="0" xfId="0" applyFont="1" applyFill="1" applyAlignment="1">
      <alignment/>
    </xf>
    <xf numFmtId="0" fontId="3" fillId="0" borderId="0" xfId="0" applyFont="1" applyFill="1" applyAlignment="1">
      <alignment horizontal="center"/>
    </xf>
    <xf numFmtId="0" fontId="6" fillId="0" borderId="0" xfId="0" applyFont="1" applyFill="1" applyBorder="1" applyAlignment="1">
      <alignment horizontal="center" vertical="justify" wrapText="1"/>
    </xf>
    <xf numFmtId="0" fontId="3" fillId="0" borderId="0" xfId="0" applyFont="1" applyFill="1" applyBorder="1" applyAlignment="1">
      <alignment horizontal="right" vertical="justify" wrapText="1"/>
    </xf>
    <xf numFmtId="0" fontId="15" fillId="0" borderId="0" xfId="0" applyFont="1" applyFill="1" applyBorder="1" applyAlignment="1">
      <alignment horizontal="left" vertical="justify" wrapText="1"/>
    </xf>
    <xf numFmtId="0" fontId="14" fillId="0" borderId="0" xfId="0" applyFont="1" applyFill="1" applyBorder="1" applyAlignment="1">
      <alignment horizontal="center" vertical="justify" wrapText="1"/>
    </xf>
    <xf numFmtId="0" fontId="4"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0" fontId="3" fillId="0" borderId="10" xfId="0" applyFont="1" applyFill="1" applyBorder="1" applyAlignment="1">
      <alignment horizontal="left" vertical="center" wrapText="1"/>
    </xf>
    <xf numFmtId="2" fontId="3" fillId="0" borderId="10" xfId="0" applyNumberFormat="1" applyFont="1" applyFill="1" applyBorder="1" applyAlignment="1">
      <alignment horizontal="left" vertical="center" wrapText="1"/>
    </xf>
    <xf numFmtId="0" fontId="19" fillId="0" borderId="10" xfId="0" applyFont="1" applyFill="1" applyBorder="1" applyAlignment="1">
      <alignment horizontal="center" vertical="center" wrapText="1"/>
    </xf>
    <xf numFmtId="0" fontId="19" fillId="0" borderId="10" xfId="0" applyFont="1" applyFill="1" applyBorder="1" applyAlignment="1">
      <alignment horizontal="left" vertical="center" wrapText="1"/>
    </xf>
    <xf numFmtId="0" fontId="13" fillId="0" borderId="10" xfId="0" applyFont="1" applyFill="1" applyBorder="1" applyAlignment="1">
      <alignment horizontal="left" vertical="center"/>
    </xf>
    <xf numFmtId="188" fontId="0" fillId="0" borderId="0" xfId="0" applyNumberFormat="1" applyFill="1" applyAlignment="1">
      <alignment/>
    </xf>
    <xf numFmtId="0" fontId="0" fillId="0" borderId="0" xfId="0" applyFont="1" applyFill="1" applyAlignment="1">
      <alignment/>
    </xf>
    <xf numFmtId="183" fontId="16" fillId="0" borderId="0" xfId="0" applyNumberFormat="1" applyFont="1" applyFill="1" applyAlignment="1">
      <alignment/>
    </xf>
    <xf numFmtId="190" fontId="3" fillId="0" borderId="0" xfId="0" applyNumberFormat="1" applyFont="1" applyFill="1" applyAlignment="1">
      <alignment horizontal="center" vertical="center"/>
    </xf>
    <xf numFmtId="182" fontId="3" fillId="0" borderId="0" xfId="0" applyNumberFormat="1" applyFont="1" applyFill="1" applyAlignment="1">
      <alignment horizontal="center" vertical="center"/>
    </xf>
    <xf numFmtId="190" fontId="4" fillId="0" borderId="10" xfId="64" applyNumberFormat="1" applyFont="1" applyFill="1" applyBorder="1" applyAlignment="1">
      <alignment horizontal="center" vertical="center" wrapText="1"/>
    </xf>
    <xf numFmtId="4" fontId="3" fillId="0" borderId="12" xfId="0" applyNumberFormat="1" applyFont="1" applyFill="1" applyBorder="1" applyAlignment="1">
      <alignment horizontal="left" vertical="center"/>
    </xf>
    <xf numFmtId="190" fontId="3" fillId="0" borderId="10" xfId="64" applyNumberFormat="1" applyFont="1" applyFill="1" applyBorder="1" applyAlignment="1">
      <alignment horizontal="center" vertical="center" wrapText="1"/>
    </xf>
    <xf numFmtId="0" fontId="3" fillId="0" borderId="0" xfId="0" applyFont="1" applyFill="1" applyAlignment="1">
      <alignment horizontal="left" vertical="center"/>
    </xf>
    <xf numFmtId="190" fontId="4" fillId="0" borderId="10" xfId="0" applyNumberFormat="1" applyFont="1" applyFill="1" applyBorder="1" applyAlignment="1">
      <alignment horizontal="center" vertical="center"/>
    </xf>
    <xf numFmtId="190" fontId="24" fillId="0" borderId="10" xfId="64" applyNumberFormat="1" applyFont="1" applyFill="1" applyBorder="1" applyAlignment="1">
      <alignment horizontal="center" vertical="center" wrapText="1"/>
    </xf>
    <xf numFmtId="0" fontId="28" fillId="0" borderId="10" xfId="0" applyFont="1" applyFill="1" applyBorder="1" applyAlignment="1">
      <alignment horizontal="center" vertical="center" wrapText="1"/>
    </xf>
    <xf numFmtId="190" fontId="28" fillId="0" borderId="10" xfId="64" applyNumberFormat="1" applyFont="1" applyFill="1" applyBorder="1" applyAlignment="1">
      <alignment horizontal="center" vertical="center" wrapText="1"/>
    </xf>
    <xf numFmtId="190" fontId="28" fillId="0" borderId="10" xfId="0" applyNumberFormat="1" applyFont="1" applyFill="1" applyBorder="1" applyAlignment="1">
      <alignment horizontal="center" vertical="center"/>
    </xf>
    <xf numFmtId="0" fontId="24" fillId="0" borderId="10" xfId="0" applyFont="1" applyFill="1" applyBorder="1" applyAlignment="1">
      <alignment horizontal="center" vertical="center" wrapText="1"/>
    </xf>
    <xf numFmtId="182" fontId="3" fillId="0" borderId="0" xfId="0" applyNumberFormat="1" applyFont="1" applyFill="1" applyAlignment="1">
      <alignment horizontal="right" vertical="center"/>
    </xf>
    <xf numFmtId="4" fontId="3" fillId="0" borderId="12" xfId="0" applyNumberFormat="1" applyFont="1" applyFill="1" applyBorder="1" applyAlignment="1">
      <alignment horizontal="center" vertical="center"/>
    </xf>
    <xf numFmtId="190" fontId="3" fillId="0" borderId="0" xfId="0" applyNumberFormat="1" applyFont="1" applyFill="1" applyBorder="1" applyAlignment="1">
      <alignment horizontal="center" vertical="center"/>
    </xf>
    <xf numFmtId="0" fontId="3" fillId="0" borderId="0" xfId="0" applyFont="1" applyFill="1" applyBorder="1" applyAlignment="1">
      <alignment/>
    </xf>
    <xf numFmtId="190" fontId="3" fillId="0" borderId="0" xfId="0" applyNumberFormat="1" applyFont="1" applyFill="1" applyAlignment="1">
      <alignment/>
    </xf>
    <xf numFmtId="0" fontId="3" fillId="0" borderId="0" xfId="0" applyFont="1" applyFill="1" applyAlignment="1">
      <alignment horizontal="center" vertical="center"/>
    </xf>
    <xf numFmtId="0" fontId="23" fillId="0" borderId="0" xfId="0" applyFont="1" applyFill="1" applyAlignment="1">
      <alignment vertical="center"/>
    </xf>
    <xf numFmtId="0" fontId="16" fillId="0" borderId="0" xfId="0" applyFont="1" applyFill="1" applyAlignment="1">
      <alignment vertical="center"/>
    </xf>
    <xf numFmtId="190" fontId="19" fillId="0" borderId="10" xfId="0" applyNumberFormat="1" applyFont="1" applyFill="1" applyBorder="1" applyAlignment="1">
      <alignment horizontal="center" vertical="center" wrapText="1"/>
    </xf>
    <xf numFmtId="0" fontId="3" fillId="0" borderId="0" xfId="0" applyFont="1" applyFill="1" applyAlignment="1">
      <alignment horizontal="left"/>
    </xf>
    <xf numFmtId="0" fontId="3" fillId="0" borderId="0" xfId="0" applyFont="1" applyFill="1" applyAlignment="1">
      <alignment/>
    </xf>
    <xf numFmtId="182" fontId="3" fillId="0" borderId="0" xfId="0" applyNumberFormat="1" applyFont="1" applyFill="1" applyAlignment="1">
      <alignment/>
    </xf>
    <xf numFmtId="0" fontId="3" fillId="0" borderId="0" xfId="0" applyFont="1" applyFill="1" applyAlignment="1">
      <alignment horizontal="left" vertical="justify"/>
    </xf>
    <xf numFmtId="182" fontId="3" fillId="0" borderId="0" xfId="0" applyNumberFormat="1" applyFont="1" applyFill="1" applyAlignment="1">
      <alignment horizontal="right"/>
    </xf>
    <xf numFmtId="183" fontId="3" fillId="0" borderId="0" xfId="0" applyNumberFormat="1" applyFont="1" applyFill="1" applyAlignment="1">
      <alignment horizontal="left" vertical="center"/>
    </xf>
    <xf numFmtId="190" fontId="3" fillId="0" borderId="0" xfId="0" applyNumberFormat="1" applyFont="1" applyFill="1" applyAlignment="1">
      <alignment horizontal="left" vertical="center"/>
    </xf>
    <xf numFmtId="190" fontId="4" fillId="0" borderId="0" xfId="0" applyNumberFormat="1" applyFont="1" applyFill="1" applyAlignment="1">
      <alignment/>
    </xf>
    <xf numFmtId="2" fontId="3" fillId="0" borderId="0" xfId="0" applyNumberFormat="1" applyFont="1" applyFill="1" applyAlignment="1">
      <alignment/>
    </xf>
    <xf numFmtId="188" fontId="3" fillId="0" borderId="0" xfId="0" applyNumberFormat="1" applyFont="1" applyFill="1" applyAlignment="1">
      <alignment/>
    </xf>
    <xf numFmtId="0" fontId="4" fillId="0" borderId="0" xfId="0" applyFont="1" applyFill="1" applyAlignment="1">
      <alignment/>
    </xf>
    <xf numFmtId="183" fontId="3" fillId="0" borderId="0" xfId="0" applyNumberFormat="1" applyFont="1" applyFill="1" applyBorder="1" applyAlignment="1">
      <alignment/>
    </xf>
    <xf numFmtId="183" fontId="3" fillId="0" borderId="0" xfId="0" applyNumberFormat="1" applyFont="1" applyFill="1" applyAlignment="1">
      <alignment/>
    </xf>
    <xf numFmtId="190" fontId="3" fillId="0" borderId="0" xfId="0" applyNumberFormat="1" applyFont="1" applyFill="1" applyBorder="1" applyAlignment="1">
      <alignment/>
    </xf>
    <xf numFmtId="4" fontId="3" fillId="0" borderId="0" xfId="0" applyNumberFormat="1" applyFont="1" applyFill="1" applyBorder="1" applyAlignment="1">
      <alignment/>
    </xf>
    <xf numFmtId="0" fontId="3" fillId="0" borderId="0" xfId="0" applyFont="1" applyFill="1" applyBorder="1" applyAlignment="1">
      <alignment horizontal="center" vertical="center"/>
    </xf>
    <xf numFmtId="190" fontId="4" fillId="0" borderId="0" xfId="64" applyNumberFormat="1" applyFont="1" applyFill="1" applyBorder="1" applyAlignment="1">
      <alignment horizontal="center" vertical="center" wrapText="1"/>
    </xf>
    <xf numFmtId="0" fontId="3" fillId="0" borderId="10" xfId="0" applyFont="1" applyFill="1" applyBorder="1" applyAlignment="1">
      <alignment vertical="center" wrapText="1"/>
    </xf>
    <xf numFmtId="49" fontId="3" fillId="0" borderId="10" xfId="0" applyNumberFormat="1" applyFont="1" applyFill="1" applyBorder="1" applyAlignment="1">
      <alignment horizontal="center" vertical="top" wrapText="1"/>
    </xf>
    <xf numFmtId="0" fontId="33" fillId="0" borderId="0" xfId="0" applyFont="1" applyFill="1" applyAlignment="1">
      <alignment/>
    </xf>
    <xf numFmtId="0" fontId="9" fillId="0" borderId="0" xfId="0" applyFont="1" applyFill="1" applyAlignment="1">
      <alignment horizontal="center" vertical="center" wrapText="1"/>
    </xf>
    <xf numFmtId="0" fontId="30" fillId="0" borderId="0" xfId="0" applyFont="1" applyFill="1" applyBorder="1" applyAlignment="1">
      <alignment vertical="center" wrapText="1"/>
    </xf>
    <xf numFmtId="49" fontId="30" fillId="0" borderId="0" xfId="0" applyNumberFormat="1" applyFont="1" applyFill="1" applyBorder="1" applyAlignment="1">
      <alignment horizontal="center" vertical="center" wrapText="1" shrinkToFit="1"/>
    </xf>
    <xf numFmtId="49" fontId="30" fillId="0" borderId="13" xfId="0" applyNumberFormat="1" applyFont="1" applyFill="1" applyBorder="1" applyAlignment="1">
      <alignment horizontal="center" vertical="center" wrapText="1" shrinkToFit="1"/>
    </xf>
    <xf numFmtId="0" fontId="10" fillId="0" borderId="0" xfId="0" applyFont="1" applyFill="1" applyBorder="1" applyAlignment="1">
      <alignment/>
    </xf>
    <xf numFmtId="0" fontId="23" fillId="0" borderId="0" xfId="0" applyFont="1" applyFill="1" applyBorder="1" applyAlignment="1">
      <alignment horizontal="left"/>
    </xf>
    <xf numFmtId="0" fontId="23" fillId="0" borderId="0" xfId="0" applyFont="1" applyFill="1" applyAlignment="1">
      <alignment horizontal="center"/>
    </xf>
    <xf numFmtId="190" fontId="9" fillId="0" borderId="0" xfId="0" applyNumberFormat="1" applyFont="1" applyFill="1" applyAlignment="1">
      <alignment horizontal="center" vertical="center" wrapText="1"/>
    </xf>
    <xf numFmtId="49" fontId="23" fillId="0" borderId="0" xfId="0" applyNumberFormat="1" applyFont="1" applyFill="1" applyBorder="1" applyAlignment="1">
      <alignment horizontal="left"/>
    </xf>
    <xf numFmtId="49" fontId="23" fillId="0" borderId="0" xfId="0" applyNumberFormat="1" applyFont="1" applyFill="1" applyBorder="1" applyAlignment="1">
      <alignment horizontal="center"/>
    </xf>
    <xf numFmtId="182" fontId="23" fillId="0" borderId="0" xfId="0" applyNumberFormat="1" applyFont="1" applyFill="1" applyAlignment="1">
      <alignment/>
    </xf>
    <xf numFmtId="49" fontId="23" fillId="0" borderId="0" xfId="0" applyNumberFormat="1" applyFont="1" applyFill="1" applyAlignment="1">
      <alignment/>
    </xf>
    <xf numFmtId="184" fontId="23" fillId="0" borderId="0" xfId="0" applyNumberFormat="1" applyFont="1" applyFill="1" applyAlignment="1">
      <alignment/>
    </xf>
    <xf numFmtId="188" fontId="3" fillId="0" borderId="10" xfId="0" applyNumberFormat="1" applyFont="1" applyFill="1" applyBorder="1" applyAlignment="1">
      <alignment horizontal="center" vertical="center" wrapText="1"/>
    </xf>
    <xf numFmtId="190" fontId="76" fillId="0" borderId="0" xfId="0" applyNumberFormat="1" applyFont="1" applyFill="1" applyAlignment="1">
      <alignment/>
    </xf>
    <xf numFmtId="0" fontId="4" fillId="0" borderId="0" xfId="0" applyFont="1" applyFill="1" applyBorder="1" applyAlignment="1">
      <alignment horizontal="center" vertical="center" wrapText="1"/>
    </xf>
    <xf numFmtId="0" fontId="9" fillId="0" borderId="10" xfId="0" applyFont="1" applyFill="1" applyBorder="1" applyAlignment="1">
      <alignment horizontal="center" vertical="center" wrapText="1"/>
    </xf>
    <xf numFmtId="170" fontId="3" fillId="0" borderId="0" xfId="43" applyFont="1" applyFill="1" applyAlignment="1">
      <alignment horizontal="right"/>
    </xf>
    <xf numFmtId="0" fontId="3" fillId="0" borderId="0" xfId="0" applyFont="1" applyFill="1" applyAlignment="1">
      <alignment horizontal="right"/>
    </xf>
    <xf numFmtId="0" fontId="6" fillId="0" borderId="0" xfId="0" applyFont="1" applyFill="1" applyBorder="1" applyAlignment="1">
      <alignment horizontal="center" vertical="justify"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28" fillId="0" borderId="10" xfId="0" applyFont="1" applyFill="1" applyBorder="1" applyAlignment="1">
      <alignment horizontal="center" vertical="center" wrapText="1"/>
    </xf>
    <xf numFmtId="0" fontId="24" fillId="0" borderId="10"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0" fillId="0" borderId="13" xfId="0" applyFill="1" applyBorder="1" applyAlignment="1">
      <alignment horizontal="center" vertical="center" wrapText="1"/>
    </xf>
    <xf numFmtId="0" fontId="3" fillId="0" borderId="10" xfId="0" applyFont="1" applyFill="1" applyBorder="1" applyAlignment="1">
      <alignment horizontal="center" vertical="justify" wrapText="1"/>
    </xf>
    <xf numFmtId="182" fontId="4" fillId="0" borderId="10" xfId="0" applyNumberFormat="1" applyFont="1" applyFill="1" applyBorder="1" applyAlignment="1">
      <alignment horizontal="center" vertical="center" wrapText="1"/>
    </xf>
    <xf numFmtId="190" fontId="4" fillId="0" borderId="10" xfId="0" applyNumberFormat="1" applyFont="1" applyFill="1" applyBorder="1" applyAlignment="1">
      <alignment horizontal="center" vertical="center" wrapText="1"/>
    </xf>
    <xf numFmtId="0" fontId="3" fillId="0" borderId="0" xfId="0" applyFont="1" applyFill="1" applyAlignment="1">
      <alignment horizontal="right"/>
    </xf>
    <xf numFmtId="0" fontId="6" fillId="0" borderId="0" xfId="0" applyFont="1" applyFill="1" applyAlignment="1">
      <alignment horizontal="center" vertical="justify" wrapText="1"/>
    </xf>
    <xf numFmtId="0" fontId="21" fillId="0" borderId="0" xfId="0" applyFont="1" applyFill="1" applyAlignment="1">
      <alignment/>
    </xf>
    <xf numFmtId="49" fontId="3" fillId="0" borderId="14" xfId="0" applyNumberFormat="1" applyFont="1" applyFill="1" applyBorder="1" applyAlignment="1">
      <alignment horizontal="center"/>
    </xf>
    <xf numFmtId="0" fontId="4" fillId="0" borderId="11" xfId="0" applyFont="1" applyFill="1" applyBorder="1" applyAlignment="1">
      <alignment horizontal="center" vertical="center" wrapText="1"/>
    </xf>
    <xf numFmtId="0" fontId="4" fillId="0" borderId="13"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4" fillId="0" borderId="11"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28" fillId="0" borderId="11" xfId="0" applyFont="1" applyFill="1" applyBorder="1" applyAlignment="1">
      <alignment horizontal="center" vertical="center" wrapText="1"/>
    </xf>
    <xf numFmtId="0" fontId="28" fillId="0" borderId="13" xfId="0" applyFont="1" applyFill="1" applyBorder="1" applyAlignment="1">
      <alignment horizontal="center" vertical="center" wrapText="1"/>
    </xf>
    <xf numFmtId="0" fontId="24" fillId="0" borderId="11" xfId="0" applyFont="1" applyFill="1" applyBorder="1" applyAlignment="1">
      <alignment horizontal="center" vertical="center" wrapText="1"/>
    </xf>
    <xf numFmtId="0" fontId="24" fillId="0" borderId="13" xfId="0" applyFont="1" applyFill="1" applyBorder="1" applyAlignment="1">
      <alignment horizontal="center" vertical="center" wrapText="1"/>
    </xf>
    <xf numFmtId="0" fontId="3" fillId="0" borderId="11" xfId="0" applyFont="1" applyFill="1" applyBorder="1" applyAlignment="1">
      <alignment horizontal="center" vertical="justify" wrapText="1"/>
    </xf>
    <xf numFmtId="0" fontId="3" fillId="0" borderId="13" xfId="0" applyFont="1" applyFill="1" applyBorder="1" applyAlignment="1">
      <alignment horizontal="center" vertical="justify"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0" xfId="0" applyFont="1" applyFill="1" applyBorder="1" applyAlignment="1">
      <alignment horizontal="center" vertical="center" wrapText="1"/>
    </xf>
    <xf numFmtId="182" fontId="4" fillId="0" borderId="15" xfId="0" applyNumberFormat="1" applyFont="1" applyFill="1" applyBorder="1" applyAlignment="1">
      <alignment horizontal="center" vertical="center" wrapText="1"/>
    </xf>
    <xf numFmtId="182" fontId="4" fillId="0" borderId="16" xfId="0" applyNumberFormat="1" applyFont="1" applyFill="1" applyBorder="1" applyAlignment="1">
      <alignment horizontal="center" vertical="center" wrapText="1"/>
    </xf>
    <xf numFmtId="0" fontId="3" fillId="0" borderId="0" xfId="0" applyFont="1" applyFill="1" applyAlignment="1">
      <alignment/>
    </xf>
    <xf numFmtId="0" fontId="4" fillId="0" borderId="0" xfId="0" applyFont="1" applyFill="1" applyAlignment="1">
      <alignment horizontal="center" vertical="center" wrapText="1"/>
    </xf>
    <xf numFmtId="0" fontId="10" fillId="0" borderId="10" xfId="0" applyFont="1" applyFill="1" applyBorder="1" applyAlignment="1">
      <alignment horizontal="center" vertical="center" wrapText="1"/>
    </xf>
    <xf numFmtId="0" fontId="26" fillId="0" borderId="0" xfId="0" applyFont="1" applyFill="1" applyAlignment="1">
      <alignment horizontal="right"/>
    </xf>
    <xf numFmtId="0" fontId="10" fillId="0" borderId="0" xfId="0" applyFont="1" applyFill="1" applyAlignment="1">
      <alignment horizontal="right"/>
    </xf>
    <xf numFmtId="0" fontId="9" fillId="0" borderId="0" xfId="0" applyFont="1" applyFill="1" applyAlignment="1">
      <alignment horizontal="center"/>
    </xf>
    <xf numFmtId="0" fontId="9"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10" fillId="0" borderId="10" xfId="0" applyFont="1" applyFill="1" applyBorder="1" applyAlignment="1">
      <alignment horizontal="center" vertical="center" wrapText="1"/>
    </xf>
    <xf numFmtId="0" fontId="17" fillId="0" borderId="17" xfId="0" applyFont="1" applyFill="1" applyBorder="1" applyAlignment="1">
      <alignment horizontal="center" vertical="center" wrapText="1"/>
    </xf>
    <xf numFmtId="0" fontId="17" fillId="0" borderId="19" xfId="0" applyFont="1" applyFill="1" applyBorder="1" applyAlignment="1">
      <alignment horizontal="center" vertical="center" wrapText="1"/>
    </xf>
    <xf numFmtId="0" fontId="2" fillId="0" borderId="10" xfId="0" applyFont="1" applyFill="1" applyBorder="1" applyAlignment="1">
      <alignment horizontal="center" vertical="center" wrapText="1"/>
    </xf>
    <xf numFmtId="0" fontId="0" fillId="0" borderId="0" xfId="0" applyFont="1" applyFill="1" applyAlignment="1">
      <alignment horizontal="center"/>
    </xf>
    <xf numFmtId="0" fontId="4" fillId="0" borderId="15" xfId="0" applyFont="1" applyFill="1" applyBorder="1" applyAlignment="1">
      <alignment horizontal="center" vertical="center" wrapText="1"/>
    </xf>
    <xf numFmtId="0" fontId="4" fillId="0" borderId="16" xfId="0" applyFont="1" applyFill="1" applyBorder="1" applyAlignment="1">
      <alignment horizontal="center" vertical="center" wrapText="1"/>
    </xf>
    <xf numFmtId="190" fontId="3" fillId="0" borderId="13" xfId="0" applyNumberFormat="1" applyFont="1" applyFill="1" applyBorder="1" applyAlignment="1">
      <alignment horizontal="center" vertical="center" wrapText="1"/>
    </xf>
    <xf numFmtId="0" fontId="0" fillId="0" borderId="0" xfId="0" applyFont="1" applyFill="1" applyAlignment="1">
      <alignment/>
    </xf>
    <xf numFmtId="0" fontId="0" fillId="0" borderId="0" xfId="0" applyFont="1" applyFill="1" applyAlignment="1">
      <alignment horizontal="right"/>
    </xf>
    <xf numFmtId="0" fontId="0" fillId="0" borderId="13" xfId="0" applyFont="1" applyFill="1" applyBorder="1" applyAlignment="1">
      <alignment horizontal="center" vertical="center" wrapText="1"/>
    </xf>
    <xf numFmtId="0" fontId="3" fillId="0" borderId="0" xfId="0" applyFont="1" applyFill="1" applyAlignment="1">
      <alignment vertical="top"/>
    </xf>
    <xf numFmtId="0" fontId="3" fillId="0" borderId="0" xfId="0" applyFont="1" applyFill="1" applyAlignment="1">
      <alignment horizontal="right" wrapText="1"/>
    </xf>
    <xf numFmtId="0" fontId="7" fillId="0" borderId="0" xfId="0" applyFont="1" applyFill="1" applyAlignment="1">
      <alignment horizontal="center" vertical="center"/>
    </xf>
    <xf numFmtId="182" fontId="7" fillId="0" borderId="0" xfId="0" applyNumberFormat="1" applyFont="1" applyFill="1" applyAlignment="1">
      <alignment/>
    </xf>
    <xf numFmtId="0" fontId="24" fillId="0" borderId="10" xfId="0" applyFont="1" applyFill="1" applyBorder="1" applyAlignment="1">
      <alignment horizontal="left" vertical="center" wrapText="1"/>
    </xf>
    <xf numFmtId="49" fontId="3" fillId="0" borderId="10" xfId="0" applyNumberFormat="1" applyFont="1" applyFill="1" applyBorder="1" applyAlignment="1">
      <alignment wrapText="1"/>
    </xf>
    <xf numFmtId="49" fontId="24" fillId="0" borderId="0" xfId="0" applyNumberFormat="1" applyFont="1" applyFill="1" applyBorder="1" applyAlignment="1">
      <alignment horizontal="center" vertical="center" wrapText="1" shrinkToFit="1"/>
    </xf>
    <xf numFmtId="0" fontId="24" fillId="0" borderId="10" xfId="0" applyFont="1" applyFill="1" applyBorder="1" applyAlignment="1">
      <alignment horizontal="left" vertical="top" wrapText="1"/>
    </xf>
    <xf numFmtId="0" fontId="7" fillId="0" borderId="0" xfId="0" applyFont="1" applyFill="1" applyAlignment="1">
      <alignment vertical="center"/>
    </xf>
    <xf numFmtId="0" fontId="36" fillId="0" borderId="0" xfId="0" applyFont="1" applyFill="1" applyAlignment="1">
      <alignment/>
    </xf>
    <xf numFmtId="0" fontId="28" fillId="0" borderId="0" xfId="0" applyFont="1" applyFill="1" applyAlignment="1">
      <alignment/>
    </xf>
    <xf numFmtId="0" fontId="9" fillId="0" borderId="10" xfId="0" applyFont="1" applyFill="1" applyBorder="1" applyAlignment="1">
      <alignment horizontal="left" vertical="center" wrapText="1"/>
    </xf>
    <xf numFmtId="0" fontId="23" fillId="0" borderId="0" xfId="0" applyFont="1" applyFill="1" applyAlignment="1">
      <alignment horizontal="center" vertical="center"/>
    </xf>
    <xf numFmtId="49" fontId="27" fillId="0" borderId="10" xfId="0" applyNumberFormat="1" applyFont="1" applyFill="1" applyBorder="1" applyAlignment="1">
      <alignment horizontal="center" vertical="top" wrapText="1"/>
    </xf>
    <xf numFmtId="10" fontId="23" fillId="0" borderId="0" xfId="0" applyNumberFormat="1" applyFont="1" applyFill="1" applyAlignment="1">
      <alignment/>
    </xf>
    <xf numFmtId="0" fontId="9" fillId="0" borderId="10" xfId="0" applyFont="1" applyFill="1" applyBorder="1" applyAlignment="1">
      <alignment horizontal="left"/>
    </xf>
    <xf numFmtId="49" fontId="9" fillId="0" borderId="10" xfId="0" applyNumberFormat="1" applyFont="1" applyFill="1" applyBorder="1" applyAlignment="1">
      <alignment/>
    </xf>
    <xf numFmtId="191" fontId="23" fillId="0" borderId="0" xfId="0" applyNumberFormat="1" applyFont="1" applyFill="1" applyAlignment="1">
      <alignment/>
    </xf>
    <xf numFmtId="190" fontId="10" fillId="0" borderId="0" xfId="0" applyNumberFormat="1" applyFont="1" applyFill="1" applyAlignment="1">
      <alignment horizontal="right"/>
    </xf>
    <xf numFmtId="3" fontId="10" fillId="0" borderId="10" xfId="0" applyNumberFormat="1" applyFont="1" applyFill="1" applyBorder="1" applyAlignment="1">
      <alignment horizontal="center" vertical="center" wrapText="1"/>
    </xf>
    <xf numFmtId="190" fontId="32" fillId="0" borderId="0" xfId="0" applyNumberFormat="1" applyFont="1" applyFill="1" applyAlignment="1">
      <alignment/>
    </xf>
    <xf numFmtId="4" fontId="9" fillId="0" borderId="0" xfId="0" applyNumberFormat="1" applyFont="1" applyFill="1" applyAlignment="1">
      <alignment/>
    </xf>
    <xf numFmtId="0" fontId="30" fillId="0" borderId="0" xfId="0" applyFont="1" applyFill="1" applyAlignment="1">
      <alignment/>
    </xf>
    <xf numFmtId="190" fontId="9" fillId="0" borderId="0" xfId="0" applyNumberFormat="1" applyFont="1" applyFill="1" applyAlignment="1">
      <alignment/>
    </xf>
    <xf numFmtId="0" fontId="9" fillId="0" borderId="10" xfId="0" applyFont="1" applyFill="1" applyBorder="1" applyAlignment="1">
      <alignment horizontal="left" vertical="top" wrapText="1"/>
    </xf>
    <xf numFmtId="183" fontId="23" fillId="0" borderId="0" xfId="0" applyNumberFormat="1" applyFont="1" applyFill="1" applyAlignment="1">
      <alignment/>
    </xf>
    <xf numFmtId="176" fontId="16" fillId="0" borderId="0" xfId="0" applyNumberFormat="1" applyFont="1" applyFill="1" applyAlignment="1">
      <alignment horizontal="center"/>
    </xf>
    <xf numFmtId="0" fontId="10" fillId="0" borderId="0" xfId="0" applyFont="1" applyFill="1" applyAlignment="1">
      <alignment/>
    </xf>
    <xf numFmtId="0" fontId="33" fillId="0" borderId="0" xfId="0" applyFont="1" applyFill="1" applyAlignment="1">
      <alignment horizontal="left"/>
    </xf>
    <xf numFmtId="190" fontId="33" fillId="0" borderId="0" xfId="0" applyNumberFormat="1" applyFont="1" applyFill="1" applyAlignment="1">
      <alignment/>
    </xf>
    <xf numFmtId="0" fontId="3" fillId="0" borderId="0" xfId="0" applyFont="1" applyFill="1" applyBorder="1" applyAlignment="1">
      <alignment vertical="top"/>
    </xf>
    <xf numFmtId="0" fontId="21" fillId="0" borderId="0" xfId="0" applyFont="1" applyFill="1" applyBorder="1" applyAlignment="1">
      <alignment/>
    </xf>
    <xf numFmtId="0" fontId="2" fillId="0" borderId="15" xfId="0" applyFont="1" applyFill="1" applyBorder="1" applyAlignment="1">
      <alignment horizontal="center" vertical="center" wrapText="1"/>
    </xf>
    <xf numFmtId="0" fontId="10"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8" fillId="0" borderId="10" xfId="0" applyFont="1" applyFill="1" applyBorder="1" applyAlignment="1">
      <alignment horizontal="center" vertical="center" wrapText="1"/>
    </xf>
    <xf numFmtId="0" fontId="22" fillId="0" borderId="0" xfId="0" applyFont="1" applyFill="1" applyAlignment="1">
      <alignment horizontal="center"/>
    </xf>
    <xf numFmtId="4" fontId="24" fillId="0" borderId="11" xfId="0" applyNumberFormat="1" applyFont="1" applyFill="1" applyBorder="1" applyAlignment="1">
      <alignment horizontal="center" vertical="center" wrapText="1"/>
    </xf>
    <xf numFmtId="4" fontId="24" fillId="0" borderId="10" xfId="0" applyNumberFormat="1" applyFont="1" applyFill="1" applyBorder="1" applyAlignment="1">
      <alignment horizontal="center" vertical="center" wrapText="1"/>
    </xf>
    <xf numFmtId="188" fontId="3" fillId="0" borderId="11" xfId="0" applyNumberFormat="1" applyFont="1" applyFill="1" applyBorder="1" applyAlignment="1">
      <alignment horizontal="center" vertical="center" wrapText="1"/>
    </xf>
    <xf numFmtId="188" fontId="23" fillId="0" borderId="10" xfId="0" applyNumberFormat="1" applyFont="1" applyFill="1" applyBorder="1" applyAlignment="1">
      <alignment horizontal="center" vertical="center" wrapText="1"/>
    </xf>
    <xf numFmtId="0" fontId="2" fillId="0" borderId="0" xfId="0" applyFont="1" applyFill="1" applyBorder="1" applyAlignment="1">
      <alignment horizontal="right"/>
    </xf>
    <xf numFmtId="0" fontId="3" fillId="0" borderId="15" xfId="0" applyFont="1" applyFill="1" applyBorder="1" applyAlignment="1">
      <alignment horizontal="left" vertical="center" wrapText="1"/>
    </xf>
    <xf numFmtId="182" fontId="3" fillId="0" borderId="15" xfId="0" applyNumberFormat="1" applyFont="1" applyFill="1" applyBorder="1" applyAlignment="1">
      <alignment horizontal="center" vertical="center" wrapText="1"/>
    </xf>
    <xf numFmtId="0" fontId="3" fillId="0" borderId="16" xfId="0" applyFont="1" applyFill="1" applyBorder="1" applyAlignment="1">
      <alignment horizontal="left" vertical="center" wrapText="1"/>
    </xf>
    <xf numFmtId="182" fontId="3" fillId="0" borderId="16" xfId="0" applyNumberFormat="1" applyFont="1" applyFill="1" applyBorder="1" applyAlignment="1">
      <alignment horizontal="center" vertical="center" wrapText="1"/>
    </xf>
    <xf numFmtId="0" fontId="21" fillId="0" borderId="15" xfId="0" applyFont="1" applyFill="1" applyBorder="1" applyAlignment="1">
      <alignment horizontal="left" vertical="center" wrapText="1"/>
    </xf>
    <xf numFmtId="188" fontId="21" fillId="0" borderId="15" xfId="0" applyNumberFormat="1" applyFont="1" applyFill="1" applyBorder="1" applyAlignment="1">
      <alignment horizontal="center" vertical="center" wrapText="1"/>
    </xf>
    <xf numFmtId="0" fontId="21" fillId="0" borderId="16" xfId="0" applyFont="1" applyFill="1" applyBorder="1" applyAlignment="1">
      <alignment horizontal="left" vertical="center" wrapText="1"/>
    </xf>
    <xf numFmtId="188" fontId="21" fillId="0" borderId="16" xfId="0" applyNumberFormat="1" applyFont="1" applyFill="1" applyBorder="1" applyAlignment="1">
      <alignment horizontal="center" vertical="center" wrapText="1"/>
    </xf>
    <xf numFmtId="0" fontId="21" fillId="0" borderId="10" xfId="0" applyFont="1" applyFill="1" applyBorder="1" applyAlignment="1">
      <alignment horizontal="left" vertical="center" wrapText="1"/>
    </xf>
    <xf numFmtId="188" fontId="21" fillId="0" borderId="10" xfId="0" applyNumberFormat="1" applyFont="1" applyFill="1" applyBorder="1" applyAlignment="1">
      <alignment horizontal="center" vertical="center" wrapText="1"/>
    </xf>
    <xf numFmtId="188" fontId="6" fillId="0" borderId="10" xfId="0" applyNumberFormat="1" applyFont="1" applyFill="1" applyBorder="1" applyAlignment="1">
      <alignment horizontal="center" vertical="center" wrapText="1"/>
    </xf>
    <xf numFmtId="0" fontId="40" fillId="0" borderId="0" xfId="0" applyFont="1" applyFill="1" applyAlignment="1">
      <alignment/>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Денежный 2"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E23"/>
  <sheetViews>
    <sheetView view="pageBreakPreview" zoomScaleSheetLayoutView="100" zoomScalePageLayoutView="0" workbookViewId="0" topLeftCell="A1">
      <selection activeCell="B4" sqref="B4:C4"/>
    </sheetView>
  </sheetViews>
  <sheetFormatPr defaultColWidth="9.00390625" defaultRowHeight="12.75"/>
  <cols>
    <col min="1" max="1" width="24.50390625" style="174" customWidth="1"/>
    <col min="2" max="2" width="43.625" style="174" customWidth="1"/>
    <col min="3" max="3" width="19.375" style="174" customWidth="1"/>
    <col min="4" max="4" width="11.625" style="174" bestFit="1" customWidth="1"/>
    <col min="5" max="16384" width="8.875" style="174" customWidth="1"/>
  </cols>
  <sheetData>
    <row r="1" spans="1:3" ht="15">
      <c r="A1" s="181"/>
      <c r="B1" s="182"/>
      <c r="C1" s="1" t="s">
        <v>175</v>
      </c>
    </row>
    <row r="2" spans="1:3" ht="16.5" customHeight="1">
      <c r="A2" s="181"/>
      <c r="B2" s="182"/>
      <c r="C2" s="1" t="s">
        <v>390</v>
      </c>
    </row>
    <row r="3" spans="1:3" ht="16.5" customHeight="1">
      <c r="A3" s="181"/>
      <c r="B3" s="255" t="s">
        <v>391</v>
      </c>
      <c r="C3" s="255"/>
    </row>
    <row r="4" spans="1:3" s="29" customFormat="1" ht="16.5" customHeight="1">
      <c r="A4" s="181"/>
      <c r="B4" s="256" t="s">
        <v>977</v>
      </c>
      <c r="C4" s="256"/>
    </row>
    <row r="5" spans="1:3" ht="16.5" customHeight="1">
      <c r="A5" s="181"/>
      <c r="B5" s="1"/>
      <c r="C5" s="1"/>
    </row>
    <row r="6" spans="1:3" ht="38.25" customHeight="1">
      <c r="A6" s="257" t="s">
        <v>901</v>
      </c>
      <c r="B6" s="257"/>
      <c r="C6" s="257"/>
    </row>
    <row r="7" spans="1:3" ht="15.75" customHeight="1">
      <c r="A7" s="183"/>
      <c r="B7" s="183"/>
      <c r="C7" s="184" t="s">
        <v>330</v>
      </c>
    </row>
    <row r="8" spans="1:3" ht="3.75" customHeight="1" hidden="1">
      <c r="A8" s="185" t="s">
        <v>303</v>
      </c>
      <c r="B8" s="186"/>
      <c r="C8" s="186"/>
    </row>
    <row r="9" spans="1:3" ht="16.5" customHeight="1">
      <c r="A9" s="258" t="s">
        <v>137</v>
      </c>
      <c r="B9" s="258" t="s">
        <v>292</v>
      </c>
      <c r="C9" s="259" t="s">
        <v>740</v>
      </c>
    </row>
    <row r="10" spans="1:3" ht="16.5" customHeight="1">
      <c r="A10" s="258"/>
      <c r="B10" s="258"/>
      <c r="C10" s="259"/>
    </row>
    <row r="11" spans="1:3" ht="22.5" customHeight="1">
      <c r="A11" s="258"/>
      <c r="B11" s="258"/>
      <c r="C11" s="259"/>
    </row>
    <row r="12" spans="1:3" ht="34.5" customHeight="1">
      <c r="A12" s="3" t="s">
        <v>293</v>
      </c>
      <c r="B12" s="187" t="s">
        <v>294</v>
      </c>
      <c r="C12" s="101">
        <f>C13+C14</f>
        <v>8758.57919</v>
      </c>
    </row>
    <row r="13" spans="1:3" ht="52.5" customHeight="1">
      <c r="A13" s="19" t="s">
        <v>295</v>
      </c>
      <c r="B13" s="188" t="s">
        <v>296</v>
      </c>
      <c r="C13" s="56">
        <v>8758.57919</v>
      </c>
    </row>
    <row r="14" spans="1:4" ht="50.25" customHeight="1">
      <c r="A14" s="26" t="s">
        <v>297</v>
      </c>
      <c r="B14" s="189" t="s">
        <v>298</v>
      </c>
      <c r="C14" s="56">
        <v>0</v>
      </c>
      <c r="D14" s="173"/>
    </row>
    <row r="15" spans="1:3" ht="51" customHeight="1">
      <c r="A15" s="3" t="s">
        <v>299</v>
      </c>
      <c r="B15" s="187" t="s">
        <v>300</v>
      </c>
      <c r="C15" s="101">
        <f>C16+C17</f>
        <v>-5358.57919</v>
      </c>
    </row>
    <row r="16" spans="1:3" ht="63" customHeight="1">
      <c r="A16" s="26" t="s">
        <v>234</v>
      </c>
      <c r="B16" s="190" t="s">
        <v>304</v>
      </c>
      <c r="C16" s="111">
        <v>0</v>
      </c>
    </row>
    <row r="17" spans="1:3" ht="67.5" customHeight="1">
      <c r="A17" s="191" t="s">
        <v>235</v>
      </c>
      <c r="B17" s="192" t="s">
        <v>305</v>
      </c>
      <c r="C17" s="56">
        <v>-5358.57919</v>
      </c>
    </row>
    <row r="18" spans="1:3" ht="36" customHeight="1">
      <c r="A18" s="3" t="s">
        <v>345</v>
      </c>
      <c r="B18" s="187" t="s">
        <v>346</v>
      </c>
      <c r="C18" s="101">
        <f>C19+C20</f>
        <v>21596.41312000004</v>
      </c>
    </row>
    <row r="19" spans="1:3" ht="36" customHeight="1">
      <c r="A19" s="19" t="s">
        <v>0</v>
      </c>
      <c r="B19" s="188" t="s">
        <v>1</v>
      </c>
      <c r="C19" s="309">
        <f>-(635996.13421+8758.57919+3000+560.48697)</f>
        <v>-648315.20037</v>
      </c>
    </row>
    <row r="20" spans="1:3" ht="39" customHeight="1">
      <c r="A20" s="19" t="s">
        <v>2</v>
      </c>
      <c r="B20" s="188" t="s">
        <v>3</v>
      </c>
      <c r="C20" s="56">
        <f>639396.13421+5358.57919+3000+21596.41312+560.48697</f>
        <v>669911.61349</v>
      </c>
    </row>
    <row r="21" spans="1:5" ht="19.5" customHeight="1">
      <c r="A21" s="3"/>
      <c r="B21" s="193" t="s">
        <v>306</v>
      </c>
      <c r="C21" s="176">
        <f>C12+C15+C18</f>
        <v>24996.41312000004</v>
      </c>
      <c r="E21" s="194"/>
    </row>
    <row r="22" spans="1:3" s="195" customFormat="1" ht="21.75" customHeight="1">
      <c r="A22" s="174"/>
      <c r="B22" s="174"/>
      <c r="C22" s="174"/>
    </row>
    <row r="23" spans="1:3" s="18" customFormat="1" ht="12.75">
      <c r="A23" s="174"/>
      <c r="B23" s="174"/>
      <c r="C23" s="174"/>
    </row>
  </sheetData>
  <sheetProtection/>
  <mergeCells count="6">
    <mergeCell ref="B3:C3"/>
    <mergeCell ref="B4:C4"/>
    <mergeCell ref="A6:C6"/>
    <mergeCell ref="A9:A11"/>
    <mergeCell ref="B9:B11"/>
    <mergeCell ref="C9:C11"/>
  </mergeCells>
  <printOptions/>
  <pageMargins left="0.3937007874015748" right="0.3937007874015748" top="0.984251968503937" bottom="0.984251968503937" header="0.5118110236220472" footer="0.511811023622047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D21"/>
  <sheetViews>
    <sheetView view="pageBreakPreview" zoomScaleSheetLayoutView="100" workbookViewId="0" topLeftCell="A1">
      <selection activeCell="E1" sqref="E1:I16384"/>
    </sheetView>
  </sheetViews>
  <sheetFormatPr defaultColWidth="9.00390625" defaultRowHeight="12.75"/>
  <cols>
    <col min="1" max="1" width="24.50390625" style="174" customWidth="1"/>
    <col min="2" max="2" width="43.00390625" style="174" customWidth="1"/>
    <col min="3" max="3" width="18.625" style="174" customWidth="1"/>
    <col min="4" max="4" width="19.625" style="174" customWidth="1"/>
    <col min="5" max="16384" width="8.875" style="174" customWidth="1"/>
  </cols>
  <sheetData>
    <row r="1" spans="1:4" ht="15">
      <c r="A1" s="181"/>
      <c r="B1" s="182"/>
      <c r="C1" s="256" t="s">
        <v>496</v>
      </c>
      <c r="D1" s="256"/>
    </row>
    <row r="2" spans="1:4" ht="15">
      <c r="A2" s="181"/>
      <c r="B2" s="256" t="s">
        <v>390</v>
      </c>
      <c r="C2" s="256"/>
      <c r="D2" s="256"/>
    </row>
    <row r="3" spans="1:4" ht="15">
      <c r="A3" s="181"/>
      <c r="B3" s="255" t="s">
        <v>391</v>
      </c>
      <c r="C3" s="255"/>
      <c r="D3" s="255"/>
    </row>
    <row r="4" spans="1:4" ht="15">
      <c r="A4" s="181"/>
      <c r="B4" s="256" t="s">
        <v>977</v>
      </c>
      <c r="C4" s="256"/>
      <c r="D4" s="256"/>
    </row>
    <row r="5" spans="1:3" ht="15">
      <c r="A5" s="181"/>
      <c r="B5" s="1"/>
      <c r="C5" s="1"/>
    </row>
    <row r="6" spans="1:4" ht="39.75" customHeight="1">
      <c r="A6" s="257" t="s">
        <v>902</v>
      </c>
      <c r="B6" s="257"/>
      <c r="C6" s="257"/>
      <c r="D6" s="257"/>
    </row>
    <row r="7" spans="1:3" ht="17.25">
      <c r="A7" s="183"/>
      <c r="B7" s="183"/>
      <c r="C7" s="183"/>
    </row>
    <row r="8" spans="1:4" ht="16.5">
      <c r="A8" s="185"/>
      <c r="B8" s="186"/>
      <c r="C8" s="186"/>
      <c r="D8" s="184" t="s">
        <v>330</v>
      </c>
    </row>
    <row r="9" spans="1:4" ht="12.75">
      <c r="A9" s="258" t="s">
        <v>137</v>
      </c>
      <c r="B9" s="258" t="s">
        <v>292</v>
      </c>
      <c r="C9" s="259" t="s">
        <v>903</v>
      </c>
      <c r="D9" s="259" t="s">
        <v>904</v>
      </c>
    </row>
    <row r="10" spans="1:4" ht="12.75">
      <c r="A10" s="258"/>
      <c r="B10" s="258"/>
      <c r="C10" s="259"/>
      <c r="D10" s="259"/>
    </row>
    <row r="11" spans="1:4" ht="33.75" customHeight="1">
      <c r="A11" s="258"/>
      <c r="B11" s="258"/>
      <c r="C11" s="259"/>
      <c r="D11" s="259"/>
    </row>
    <row r="12" spans="1:4" ht="45" customHeight="1">
      <c r="A12" s="3" t="s">
        <v>293</v>
      </c>
      <c r="B12" s="187" t="s">
        <v>294</v>
      </c>
      <c r="C12" s="101">
        <f>C13+C14</f>
        <v>4658.57919</v>
      </c>
      <c r="D12" s="101">
        <f>D13+D14</f>
        <v>4658.57919</v>
      </c>
    </row>
    <row r="13" spans="1:4" ht="57" customHeight="1">
      <c r="A13" s="19" t="s">
        <v>295</v>
      </c>
      <c r="B13" s="188" t="s">
        <v>296</v>
      </c>
      <c r="C13" s="56">
        <v>9658.57919</v>
      </c>
      <c r="D13" s="56">
        <v>8658.57919</v>
      </c>
    </row>
    <row r="14" spans="1:4" ht="54.75" customHeight="1">
      <c r="A14" s="26" t="s">
        <v>297</v>
      </c>
      <c r="B14" s="189" t="s">
        <v>298</v>
      </c>
      <c r="C14" s="56">
        <v>-5000</v>
      </c>
      <c r="D14" s="56">
        <v>-4000</v>
      </c>
    </row>
    <row r="15" spans="1:4" ht="59.25" customHeight="1">
      <c r="A15" s="3" t="s">
        <v>299</v>
      </c>
      <c r="B15" s="187" t="s">
        <v>300</v>
      </c>
      <c r="C15" s="101">
        <f>C16+C17</f>
        <v>-1158.57919</v>
      </c>
      <c r="D15" s="101">
        <f>D16+D17</f>
        <v>-1158.57919</v>
      </c>
    </row>
    <row r="16" spans="1:4" ht="66" customHeight="1">
      <c r="A16" s="26" t="s">
        <v>234</v>
      </c>
      <c r="B16" s="190" t="s">
        <v>304</v>
      </c>
      <c r="C16" s="111">
        <v>0</v>
      </c>
      <c r="D16" s="111">
        <v>0</v>
      </c>
    </row>
    <row r="17" spans="1:4" ht="78">
      <c r="A17" s="191" t="s">
        <v>235</v>
      </c>
      <c r="B17" s="192" t="s">
        <v>305</v>
      </c>
      <c r="C17" s="56">
        <v>-1158.57919</v>
      </c>
      <c r="D17" s="217">
        <v>-1158.57919</v>
      </c>
    </row>
    <row r="18" spans="1:4" ht="33.75" customHeight="1">
      <c r="A18" s="3" t="s">
        <v>345</v>
      </c>
      <c r="B18" s="187" t="s">
        <v>346</v>
      </c>
      <c r="C18" s="101">
        <f>C19+C20</f>
        <v>0</v>
      </c>
      <c r="D18" s="101">
        <f>D19+D20</f>
        <v>0</v>
      </c>
    </row>
    <row r="19" spans="1:4" ht="42" customHeight="1">
      <c r="A19" s="19" t="s">
        <v>0</v>
      </c>
      <c r="B19" s="188" t="s">
        <v>1</v>
      </c>
      <c r="C19" s="56">
        <f>-(597159.10621+9658.57919-513.55639)</f>
        <v>-606304.1290099999</v>
      </c>
      <c r="D19" s="56">
        <f>-(611578.78815+8658.57919-534.09831)</f>
        <v>-619703.26903</v>
      </c>
    </row>
    <row r="20" spans="1:4" ht="42.75" customHeight="1">
      <c r="A20" s="19" t="s">
        <v>2</v>
      </c>
      <c r="B20" s="188" t="s">
        <v>3</v>
      </c>
      <c r="C20" s="56">
        <f>600659.10621+6158.57919-513.55639</f>
        <v>606304.1290099999</v>
      </c>
      <c r="D20" s="56">
        <f>615078.78815+5158.57919-534.09831</f>
        <v>619703.26903</v>
      </c>
    </row>
    <row r="21" spans="1:4" ht="15">
      <c r="A21" s="3"/>
      <c r="B21" s="193" t="s">
        <v>306</v>
      </c>
      <c r="C21" s="176">
        <f>C12+C15+C18</f>
        <v>3500.0000000000005</v>
      </c>
      <c r="D21" s="176">
        <f>D12+D15+D18</f>
        <v>3500.0000000000005</v>
      </c>
    </row>
  </sheetData>
  <sheetProtection/>
  <mergeCells count="9">
    <mergeCell ref="D9:D11"/>
    <mergeCell ref="A6:D6"/>
    <mergeCell ref="C1:D1"/>
    <mergeCell ref="B2:D2"/>
    <mergeCell ref="B3:D3"/>
    <mergeCell ref="B4:D4"/>
    <mergeCell ref="A9:A11"/>
    <mergeCell ref="B9:B11"/>
    <mergeCell ref="C9:C11"/>
  </mergeCells>
  <printOptions/>
  <pageMargins left="0.7" right="0.7" top="0.75" bottom="0.75" header="0.3" footer="0.3"/>
  <pageSetup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tabColor rgb="FFFF0000"/>
    <pageSetUpPr fitToPage="1"/>
  </sheetPr>
  <dimension ref="A1:IV90"/>
  <sheetViews>
    <sheetView view="pageBreakPreview" zoomScale="90" zoomScaleSheetLayoutView="90" zoomScalePageLayoutView="0" workbookViewId="0" topLeftCell="A85">
      <selection activeCell="C87" sqref="C87:F90"/>
    </sheetView>
  </sheetViews>
  <sheetFormatPr defaultColWidth="0" defaultRowHeight="12.75"/>
  <cols>
    <col min="1" max="1" width="25.875" style="218" customWidth="1"/>
    <col min="2" max="2" width="9.125" style="219" customWidth="1"/>
    <col min="3" max="3" width="63.375" style="219" customWidth="1"/>
    <col min="4" max="5" width="16.00390625" style="25" hidden="1" customWidth="1"/>
    <col min="6" max="6" width="22.125" style="197" customWidth="1"/>
    <col min="7" max="7" width="15.50390625" style="214" hidden="1" customWidth="1"/>
    <col min="8" max="8" width="15.375" style="202" customWidth="1"/>
    <col min="9" max="9" width="24.625" style="25" customWidth="1"/>
    <col min="10" max="10" width="38.875" style="25" customWidth="1"/>
    <col min="11" max="247" width="9.125" style="25" customWidth="1"/>
    <col min="248" max="248" width="24.00390625" style="25" customWidth="1"/>
    <col min="249" max="249" width="9.125" style="25" customWidth="1"/>
    <col min="250" max="250" width="51.50390625" style="25" customWidth="1"/>
    <col min="251" max="252" width="0" style="25" hidden="1" customWidth="1"/>
    <col min="253" max="253" width="16.625" style="25" customWidth="1"/>
    <col min="254" max="254" width="0" style="25" hidden="1" customWidth="1"/>
    <col min="255" max="255" width="16.625" style="25" customWidth="1"/>
    <col min="256" max="16384" width="0" style="25" hidden="1" customWidth="1"/>
  </cols>
  <sheetData>
    <row r="1" spans="3:7" ht="15" customHeight="1">
      <c r="C1" s="269" t="s">
        <v>439</v>
      </c>
      <c r="D1" s="310"/>
      <c r="E1" s="310"/>
      <c r="F1" s="310"/>
      <c r="G1" s="310"/>
    </row>
    <row r="2" spans="3:7" ht="15" customHeight="1">
      <c r="C2" s="269" t="s">
        <v>390</v>
      </c>
      <c r="D2" s="311"/>
      <c r="E2" s="311"/>
      <c r="F2" s="311"/>
      <c r="G2" s="311"/>
    </row>
    <row r="3" spans="3:7" ht="15" customHeight="1">
      <c r="C3" s="269" t="s">
        <v>391</v>
      </c>
      <c r="D3" s="311"/>
      <c r="E3" s="311"/>
      <c r="F3" s="311"/>
      <c r="G3" s="311"/>
    </row>
    <row r="4" spans="3:7" ht="15" customHeight="1">
      <c r="C4" s="269" t="s">
        <v>977</v>
      </c>
      <c r="D4" s="310"/>
      <c r="E4" s="310"/>
      <c r="F4" s="310"/>
      <c r="G4" s="310"/>
    </row>
    <row r="5" spans="4:5" ht="15" customHeight="1">
      <c r="D5" s="220"/>
      <c r="E5" s="220"/>
    </row>
    <row r="6" spans="1:7" ht="22.5" customHeight="1">
      <c r="A6" s="270" t="s">
        <v>873</v>
      </c>
      <c r="B6" s="270"/>
      <c r="C6" s="270"/>
      <c r="D6" s="270"/>
      <c r="E6" s="271"/>
      <c r="F6" s="271"/>
      <c r="G6" s="271"/>
    </row>
    <row r="7" spans="1:7" ht="15" customHeight="1">
      <c r="A7" s="221"/>
      <c r="B7" s="272"/>
      <c r="C7" s="272"/>
      <c r="D7" s="222"/>
      <c r="E7" s="222"/>
      <c r="G7" s="198"/>
    </row>
    <row r="8" spans="1:7" ht="23.25" customHeight="1">
      <c r="A8" s="259" t="s">
        <v>137</v>
      </c>
      <c r="B8" s="259" t="s">
        <v>333</v>
      </c>
      <c r="C8" s="259"/>
      <c r="D8" s="267" t="s">
        <v>495</v>
      </c>
      <c r="E8" s="267" t="s">
        <v>623</v>
      </c>
      <c r="F8" s="268" t="s">
        <v>874</v>
      </c>
      <c r="G8" s="259" t="s">
        <v>875</v>
      </c>
    </row>
    <row r="9" spans="1:7" ht="28.5" customHeight="1">
      <c r="A9" s="259"/>
      <c r="B9" s="259"/>
      <c r="C9" s="259"/>
      <c r="D9" s="267"/>
      <c r="E9" s="267"/>
      <c r="F9" s="268"/>
      <c r="G9" s="259"/>
    </row>
    <row r="10" spans="1:8" ht="17.25" customHeight="1">
      <c r="A10" s="3" t="s">
        <v>239</v>
      </c>
      <c r="B10" s="259" t="s">
        <v>240</v>
      </c>
      <c r="C10" s="259"/>
      <c r="D10" s="199">
        <f>D11+D13+D15+D20+D22+D29+D31+D33+D36+D37</f>
        <v>213214.3</v>
      </c>
      <c r="E10" s="199">
        <f>E11+E13+E15+E20+E22+E29+E31+E33+E36+E37</f>
        <v>214614.3</v>
      </c>
      <c r="F10" s="199">
        <f>F11+F13+F15+F20+F22+F29+F31+F33+F36+F37</f>
        <v>272030</v>
      </c>
      <c r="G10" s="199">
        <f>G11+G13+G15+G20+G22+G29+G31+G33+G36+G37</f>
        <v>38599.1</v>
      </c>
      <c r="H10" s="223"/>
    </row>
    <row r="11" spans="1:8" ht="16.5" customHeight="1">
      <c r="A11" s="3" t="s">
        <v>241</v>
      </c>
      <c r="B11" s="259" t="s">
        <v>251</v>
      </c>
      <c r="C11" s="259"/>
      <c r="D11" s="199">
        <f>SUM(D12)</f>
        <v>178061</v>
      </c>
      <c r="E11" s="199">
        <f>SUM(E12)</f>
        <v>179342</v>
      </c>
      <c r="F11" s="199">
        <f>SUM(F12)</f>
        <v>214385</v>
      </c>
      <c r="G11" s="199">
        <f>SUM(G12)</f>
        <v>36324</v>
      </c>
      <c r="H11" s="224"/>
    </row>
    <row r="12" spans="1:8" ht="16.5" customHeight="1">
      <c r="A12" s="19" t="s">
        <v>388</v>
      </c>
      <c r="B12" s="260" t="s">
        <v>252</v>
      </c>
      <c r="C12" s="260"/>
      <c r="D12" s="201">
        <v>178061</v>
      </c>
      <c r="E12" s="201">
        <v>179342</v>
      </c>
      <c r="F12" s="99">
        <v>214385</v>
      </c>
      <c r="G12" s="99">
        <f>F12-D12</f>
        <v>36324</v>
      </c>
      <c r="H12" s="200"/>
    </row>
    <row r="13" spans="1:7" ht="35.25" customHeight="1">
      <c r="A13" s="3" t="s">
        <v>432</v>
      </c>
      <c r="B13" s="259" t="s">
        <v>433</v>
      </c>
      <c r="C13" s="259"/>
      <c r="D13" s="199">
        <f>SUM(D14)</f>
        <v>15464</v>
      </c>
      <c r="E13" s="199">
        <f>SUM(E14)</f>
        <v>15464</v>
      </c>
      <c r="F13" s="199">
        <f>SUM(F14)</f>
        <v>14000</v>
      </c>
      <c r="G13" s="199">
        <f>SUM(G14)</f>
        <v>-1464</v>
      </c>
    </row>
    <row r="14" spans="1:7" ht="30" customHeight="1">
      <c r="A14" s="19" t="s">
        <v>430</v>
      </c>
      <c r="B14" s="260" t="s">
        <v>431</v>
      </c>
      <c r="C14" s="260"/>
      <c r="D14" s="201">
        <v>15464</v>
      </c>
      <c r="E14" s="201">
        <v>15464</v>
      </c>
      <c r="F14" s="99">
        <v>14000</v>
      </c>
      <c r="G14" s="99">
        <f>F14-D14</f>
        <v>-1464</v>
      </c>
    </row>
    <row r="15" spans="1:7" ht="17.25" customHeight="1">
      <c r="A15" s="3" t="s">
        <v>253</v>
      </c>
      <c r="B15" s="259" t="s">
        <v>255</v>
      </c>
      <c r="C15" s="259"/>
      <c r="D15" s="199">
        <f>SUM(D16:D19)</f>
        <v>1576.4</v>
      </c>
      <c r="E15" s="199">
        <f>SUM(E16:E19)</f>
        <v>1603.4</v>
      </c>
      <c r="F15" s="199">
        <f>SUM(F16:F19)</f>
        <v>23069</v>
      </c>
      <c r="G15" s="199">
        <f>SUM(G16:G19)</f>
        <v>4110</v>
      </c>
    </row>
    <row r="16" spans="1:7" ht="31.5" customHeight="1">
      <c r="A16" s="19" t="s">
        <v>876</v>
      </c>
      <c r="B16" s="260" t="s">
        <v>624</v>
      </c>
      <c r="C16" s="260"/>
      <c r="D16" s="201">
        <v>293.4</v>
      </c>
      <c r="E16" s="201">
        <v>293.4</v>
      </c>
      <c r="F16" s="201">
        <v>17676</v>
      </c>
      <c r="G16" s="99">
        <v>0</v>
      </c>
    </row>
    <row r="17" spans="1:7" ht="44.25" customHeight="1" hidden="1">
      <c r="A17" s="19" t="s">
        <v>405</v>
      </c>
      <c r="B17" s="260" t="s">
        <v>256</v>
      </c>
      <c r="C17" s="260"/>
      <c r="D17" s="201">
        <v>0</v>
      </c>
      <c r="E17" s="201">
        <v>0</v>
      </c>
      <c r="F17" s="99"/>
      <c r="G17" s="99"/>
    </row>
    <row r="18" spans="1:7" ht="19.5" customHeight="1">
      <c r="A18" s="19" t="s">
        <v>406</v>
      </c>
      <c r="B18" s="260" t="s">
        <v>257</v>
      </c>
      <c r="C18" s="260"/>
      <c r="D18" s="201">
        <v>1213</v>
      </c>
      <c r="E18" s="201">
        <v>1240</v>
      </c>
      <c r="F18" s="99">
        <v>1505</v>
      </c>
      <c r="G18" s="99">
        <f>F18-D18</f>
        <v>292</v>
      </c>
    </row>
    <row r="19" spans="1:7" ht="35.25" customHeight="1">
      <c r="A19" s="19" t="s">
        <v>434</v>
      </c>
      <c r="B19" s="260" t="s">
        <v>435</v>
      </c>
      <c r="C19" s="260"/>
      <c r="D19" s="201">
        <v>70</v>
      </c>
      <c r="E19" s="201">
        <v>70</v>
      </c>
      <c r="F19" s="99">
        <v>3888</v>
      </c>
      <c r="G19" s="99">
        <f>F19-D19</f>
        <v>3818</v>
      </c>
    </row>
    <row r="20" spans="1:7" ht="16.5" customHeight="1">
      <c r="A20" s="3" t="s">
        <v>258</v>
      </c>
      <c r="B20" s="259" t="s">
        <v>259</v>
      </c>
      <c r="C20" s="259"/>
      <c r="D20" s="199">
        <f>SUM(D21:D21)</f>
        <v>3052</v>
      </c>
      <c r="E20" s="199">
        <f>SUM(E21:E21)</f>
        <v>3144</v>
      </c>
      <c r="F20" s="199">
        <f>SUM(F21:F21)</f>
        <v>2515</v>
      </c>
      <c r="G20" s="199">
        <f>SUM(G21:G21)</f>
        <v>537</v>
      </c>
    </row>
    <row r="21" spans="1:7" ht="48.75" customHeight="1">
      <c r="A21" s="19" t="s">
        <v>436</v>
      </c>
      <c r="B21" s="266" t="s">
        <v>12</v>
      </c>
      <c r="C21" s="266"/>
      <c r="D21" s="201">
        <v>3052</v>
      </c>
      <c r="E21" s="201">
        <v>3144</v>
      </c>
      <c r="F21" s="99">
        <v>2515</v>
      </c>
      <c r="G21" s="99">
        <f>D21-F21</f>
        <v>537</v>
      </c>
    </row>
    <row r="22" spans="1:7" ht="43.5" customHeight="1">
      <c r="A22" s="3" t="s">
        <v>260</v>
      </c>
      <c r="B22" s="259" t="s">
        <v>407</v>
      </c>
      <c r="C22" s="259"/>
      <c r="D22" s="199">
        <f>SUM(D23:D28)</f>
        <v>13196.900000000001</v>
      </c>
      <c r="E22" s="199">
        <f>SUM(E23:E28)</f>
        <v>13196.900000000001</v>
      </c>
      <c r="F22" s="199">
        <f>SUM(F23:F28)</f>
        <v>10537</v>
      </c>
      <c r="G22" s="199">
        <f>SUM(G23:G28)</f>
        <v>-2659.8999999999996</v>
      </c>
    </row>
    <row r="23" spans="1:7" ht="83.25" customHeight="1">
      <c r="A23" s="19" t="s">
        <v>9</v>
      </c>
      <c r="B23" s="260" t="s">
        <v>472</v>
      </c>
      <c r="C23" s="260"/>
      <c r="D23" s="201">
        <v>2267.1</v>
      </c>
      <c r="E23" s="201">
        <v>2267.1</v>
      </c>
      <c r="F23" s="99">
        <f>282+1000</f>
        <v>1282</v>
      </c>
      <c r="G23" s="99">
        <f aca="true" t="shared" si="0" ref="G23:G28">F23-D23</f>
        <v>-985.0999999999999</v>
      </c>
    </row>
    <row r="24" spans="1:7" ht="68.25" customHeight="1" hidden="1">
      <c r="A24" s="19" t="s">
        <v>11</v>
      </c>
      <c r="B24" s="260" t="s">
        <v>877</v>
      </c>
      <c r="C24" s="260"/>
      <c r="D24" s="201">
        <v>0</v>
      </c>
      <c r="E24" s="201">
        <v>0</v>
      </c>
      <c r="F24" s="99"/>
      <c r="G24" s="99">
        <f t="shared" si="0"/>
        <v>0</v>
      </c>
    </row>
    <row r="25" spans="1:7" ht="69" customHeight="1">
      <c r="A25" s="19" t="s">
        <v>219</v>
      </c>
      <c r="B25" s="260" t="s">
        <v>878</v>
      </c>
      <c r="C25" s="260"/>
      <c r="D25" s="201">
        <v>7300</v>
      </c>
      <c r="E25" s="201">
        <v>7300</v>
      </c>
      <c r="F25" s="99">
        <f>1500+4500</f>
        <v>6000</v>
      </c>
      <c r="G25" s="99">
        <f t="shared" si="0"/>
        <v>-1300</v>
      </c>
    </row>
    <row r="26" spans="1:7" ht="69.75" customHeight="1">
      <c r="A26" s="19" t="s">
        <v>312</v>
      </c>
      <c r="B26" s="260" t="s">
        <v>231</v>
      </c>
      <c r="C26" s="260"/>
      <c r="D26" s="201">
        <v>116</v>
      </c>
      <c r="E26" s="201">
        <v>116</v>
      </c>
      <c r="F26" s="99">
        <v>303</v>
      </c>
      <c r="G26" s="99">
        <f t="shared" si="0"/>
        <v>187</v>
      </c>
    </row>
    <row r="27" spans="1:7" ht="66.75" customHeight="1">
      <c r="A27" s="19" t="s">
        <v>170</v>
      </c>
      <c r="B27" s="260" t="s">
        <v>410</v>
      </c>
      <c r="C27" s="260"/>
      <c r="D27" s="201">
        <v>3203.8</v>
      </c>
      <c r="E27" s="201">
        <v>3203.8</v>
      </c>
      <c r="F27" s="99">
        <v>103</v>
      </c>
      <c r="G27" s="99">
        <f t="shared" si="0"/>
        <v>-3100.8</v>
      </c>
    </row>
    <row r="28" spans="1:7" ht="41.25" customHeight="1">
      <c r="A28" s="19" t="s">
        <v>324</v>
      </c>
      <c r="B28" s="260" t="s">
        <v>325</v>
      </c>
      <c r="C28" s="260"/>
      <c r="D28" s="201">
        <v>310</v>
      </c>
      <c r="E28" s="201">
        <v>310</v>
      </c>
      <c r="F28" s="99">
        <v>2849</v>
      </c>
      <c r="G28" s="99">
        <f t="shared" si="0"/>
        <v>2539</v>
      </c>
    </row>
    <row r="29" spans="1:7" ht="30" customHeight="1">
      <c r="A29" s="3" t="s">
        <v>261</v>
      </c>
      <c r="B29" s="259" t="s">
        <v>262</v>
      </c>
      <c r="C29" s="259"/>
      <c r="D29" s="199">
        <f>SUM(D30)</f>
        <v>475</v>
      </c>
      <c r="E29" s="199">
        <f>SUM(E30)</f>
        <v>475</v>
      </c>
      <c r="F29" s="199">
        <f>SUM(F30)</f>
        <v>1450</v>
      </c>
      <c r="G29" s="199">
        <f>SUM(G30)</f>
        <v>975</v>
      </c>
    </row>
    <row r="30" spans="1:7" ht="17.25" customHeight="1">
      <c r="A30" s="19" t="s">
        <v>389</v>
      </c>
      <c r="B30" s="260" t="s">
        <v>263</v>
      </c>
      <c r="C30" s="260"/>
      <c r="D30" s="201">
        <v>475</v>
      </c>
      <c r="E30" s="201">
        <v>475</v>
      </c>
      <c r="F30" s="99">
        <v>1450</v>
      </c>
      <c r="G30" s="99">
        <f>F30-D30</f>
        <v>975</v>
      </c>
    </row>
    <row r="31" spans="1:7" ht="33" customHeight="1">
      <c r="A31" s="3" t="s">
        <v>264</v>
      </c>
      <c r="B31" s="259" t="s">
        <v>265</v>
      </c>
      <c r="C31" s="259"/>
      <c r="D31" s="199">
        <f>SUM(D32:D32)</f>
        <v>1139</v>
      </c>
      <c r="E31" s="199">
        <f>SUM(E32:E32)</f>
        <v>1139</v>
      </c>
      <c r="F31" s="199">
        <f>SUM(F32:F32)</f>
        <v>966</v>
      </c>
      <c r="G31" s="199">
        <f>SUM(G32:G32)</f>
        <v>-173</v>
      </c>
    </row>
    <row r="32" spans="1:7" ht="32.25" customHeight="1">
      <c r="A32" s="19" t="s">
        <v>412</v>
      </c>
      <c r="B32" s="260" t="s">
        <v>413</v>
      </c>
      <c r="C32" s="260"/>
      <c r="D32" s="201">
        <v>1139</v>
      </c>
      <c r="E32" s="201">
        <v>1139</v>
      </c>
      <c r="F32" s="99">
        <f>186+780</f>
        <v>966</v>
      </c>
      <c r="G32" s="99">
        <f>F32-D32</f>
        <v>-173</v>
      </c>
    </row>
    <row r="33" spans="1:7" ht="36" customHeight="1">
      <c r="A33" s="3" t="s">
        <v>266</v>
      </c>
      <c r="B33" s="259" t="s">
        <v>267</v>
      </c>
      <c r="C33" s="259"/>
      <c r="D33" s="199">
        <f>SUM(D34:D35)</f>
        <v>250</v>
      </c>
      <c r="E33" s="199">
        <f>SUM(E34:E35)</f>
        <v>250</v>
      </c>
      <c r="F33" s="199">
        <f>SUM(F34:F35)</f>
        <v>3708</v>
      </c>
      <c r="G33" s="199">
        <f>SUM(G34:G35)</f>
        <v>-150</v>
      </c>
    </row>
    <row r="34" spans="1:7" ht="83.25" customHeight="1">
      <c r="A34" s="19" t="s">
        <v>414</v>
      </c>
      <c r="B34" s="260" t="s">
        <v>426</v>
      </c>
      <c r="C34" s="260"/>
      <c r="D34" s="201">
        <v>0</v>
      </c>
      <c r="E34" s="201">
        <v>0</v>
      </c>
      <c r="F34" s="99">
        <v>3308</v>
      </c>
      <c r="G34" s="99"/>
    </row>
    <row r="35" spans="1:7" ht="51.75" customHeight="1">
      <c r="A35" s="19" t="s">
        <v>485</v>
      </c>
      <c r="B35" s="260" t="s">
        <v>486</v>
      </c>
      <c r="C35" s="260"/>
      <c r="D35" s="201">
        <v>250</v>
      </c>
      <c r="E35" s="201">
        <v>250</v>
      </c>
      <c r="F35" s="99">
        <v>400</v>
      </c>
      <c r="G35" s="99">
        <f>D35-F35</f>
        <v>-150</v>
      </c>
    </row>
    <row r="36" spans="1:7" ht="18.75" customHeight="1">
      <c r="A36" s="3" t="s">
        <v>268</v>
      </c>
      <c r="B36" s="259" t="s">
        <v>269</v>
      </c>
      <c r="C36" s="259"/>
      <c r="D36" s="199">
        <v>0</v>
      </c>
      <c r="E36" s="199">
        <v>0</v>
      </c>
      <c r="F36" s="203">
        <v>1100</v>
      </c>
      <c r="G36" s="99">
        <f>F36-D36</f>
        <v>1100</v>
      </c>
    </row>
    <row r="37" spans="1:7" ht="18.75" customHeight="1">
      <c r="A37" s="3" t="s">
        <v>314</v>
      </c>
      <c r="B37" s="259" t="s">
        <v>315</v>
      </c>
      <c r="C37" s="259"/>
      <c r="D37" s="199">
        <f>SUM(D38)</f>
        <v>0</v>
      </c>
      <c r="E37" s="199">
        <f>SUM(E38)</f>
        <v>0</v>
      </c>
      <c r="F37" s="199">
        <f>SUM(F38)</f>
        <v>300</v>
      </c>
      <c r="G37" s="199">
        <f>SUM(G38)</f>
        <v>0</v>
      </c>
    </row>
    <row r="38" spans="1:9" ht="18.75" customHeight="1">
      <c r="A38" s="19" t="s">
        <v>317</v>
      </c>
      <c r="B38" s="260" t="s">
        <v>319</v>
      </c>
      <c r="C38" s="260"/>
      <c r="D38" s="201">
        <v>0</v>
      </c>
      <c r="E38" s="201">
        <v>0</v>
      </c>
      <c r="F38" s="201">
        <v>300</v>
      </c>
      <c r="G38" s="201">
        <v>0</v>
      </c>
      <c r="I38" s="213"/>
    </row>
    <row r="39" spans="1:10" ht="18.75" customHeight="1">
      <c r="A39" s="3" t="s">
        <v>270</v>
      </c>
      <c r="B39" s="259" t="s">
        <v>633</v>
      </c>
      <c r="C39" s="259"/>
      <c r="D39" s="199" t="e">
        <f>D40</f>
        <v>#REF!</v>
      </c>
      <c r="E39" s="199" t="e">
        <f>E40</f>
        <v>#REF!</v>
      </c>
      <c r="F39" s="199">
        <f>F40</f>
        <v>367450.62118</v>
      </c>
      <c r="G39" s="199" t="e">
        <f>G40</f>
        <v>#REF!</v>
      </c>
      <c r="H39" s="224"/>
      <c r="I39" s="225"/>
      <c r="J39" s="213"/>
    </row>
    <row r="40" spans="1:9" ht="34.5" customHeight="1">
      <c r="A40" s="19" t="s">
        <v>271</v>
      </c>
      <c r="B40" s="260" t="s">
        <v>634</v>
      </c>
      <c r="C40" s="260"/>
      <c r="D40" s="199" t="e">
        <f>D41+D44+D53+#REF!</f>
        <v>#REF!</v>
      </c>
      <c r="E40" s="199" t="e">
        <f>E41+E44+E53+#REF!</f>
        <v>#REF!</v>
      </c>
      <c r="F40" s="199">
        <f>F41+F44+F53+F83</f>
        <v>367450.62118</v>
      </c>
      <c r="G40" s="199" t="e">
        <f>G41+G44+#REF!+G76</f>
        <v>#REF!</v>
      </c>
      <c r="H40" s="224"/>
      <c r="I40" s="213"/>
    </row>
    <row r="41" spans="1:9" ht="33" customHeight="1">
      <c r="A41" s="3" t="s">
        <v>615</v>
      </c>
      <c r="B41" s="259" t="s">
        <v>274</v>
      </c>
      <c r="C41" s="259"/>
      <c r="D41" s="199">
        <f>D42+D43</f>
        <v>0</v>
      </c>
      <c r="E41" s="199">
        <f>E42+E43</f>
        <v>0</v>
      </c>
      <c r="F41" s="203">
        <f>F42+F43</f>
        <v>24435.143</v>
      </c>
      <c r="G41" s="99"/>
      <c r="H41" s="224"/>
      <c r="I41" s="213"/>
    </row>
    <row r="42" spans="1:9" ht="33" customHeight="1">
      <c r="A42" s="19" t="s">
        <v>629</v>
      </c>
      <c r="B42" s="260" t="s">
        <v>172</v>
      </c>
      <c r="C42" s="260"/>
      <c r="D42" s="201"/>
      <c r="E42" s="201"/>
      <c r="F42" s="99">
        <v>24435.143</v>
      </c>
      <c r="G42" s="99"/>
      <c r="I42" s="213"/>
    </row>
    <row r="43" spans="1:9" ht="33" customHeight="1" hidden="1">
      <c r="A43" s="19" t="s">
        <v>527</v>
      </c>
      <c r="B43" s="260" t="s">
        <v>328</v>
      </c>
      <c r="C43" s="260"/>
      <c r="D43" s="201"/>
      <c r="E43" s="201"/>
      <c r="F43" s="99">
        <v>0</v>
      </c>
      <c r="G43" s="99"/>
      <c r="I43" s="213"/>
    </row>
    <row r="44" spans="1:9" ht="33" customHeight="1">
      <c r="A44" s="3" t="s">
        <v>879</v>
      </c>
      <c r="B44" s="259" t="s">
        <v>254</v>
      </c>
      <c r="C44" s="259"/>
      <c r="D44" s="199" t="e">
        <f>D46+#REF!</f>
        <v>#REF!</v>
      </c>
      <c r="E44" s="199" t="e">
        <f>E46+#REF!</f>
        <v>#REF!</v>
      </c>
      <c r="F44" s="203">
        <f>F45+F46</f>
        <v>40534.880939999995</v>
      </c>
      <c r="G44" s="99"/>
      <c r="H44" s="224"/>
      <c r="I44" s="213"/>
    </row>
    <row r="45" spans="1:9" ht="45" customHeight="1">
      <c r="A45" s="19" t="s">
        <v>957</v>
      </c>
      <c r="B45" s="260" t="s">
        <v>881</v>
      </c>
      <c r="C45" s="260"/>
      <c r="D45" s="201"/>
      <c r="E45" s="201"/>
      <c r="F45" s="99">
        <v>2841.80272</v>
      </c>
      <c r="G45" s="99"/>
      <c r="H45" s="224"/>
      <c r="I45" s="213"/>
    </row>
    <row r="46" spans="1:9" ht="33" customHeight="1">
      <c r="A46" s="205" t="s">
        <v>616</v>
      </c>
      <c r="B46" s="262" t="s">
        <v>329</v>
      </c>
      <c r="C46" s="262"/>
      <c r="D46" s="206">
        <f>D50</f>
        <v>0</v>
      </c>
      <c r="E46" s="206">
        <f>E50</f>
        <v>0</v>
      </c>
      <c r="F46" s="207">
        <f>F47+F48+F49+F50+F51+F52</f>
        <v>37693.078219999996</v>
      </c>
      <c r="G46" s="99"/>
      <c r="H46" s="224"/>
      <c r="I46" s="213"/>
    </row>
    <row r="47" spans="1:9" ht="39.75" customHeight="1">
      <c r="A47" s="19" t="s">
        <v>616</v>
      </c>
      <c r="B47" s="260" t="s">
        <v>727</v>
      </c>
      <c r="C47" s="260"/>
      <c r="D47" s="201"/>
      <c r="E47" s="201"/>
      <c r="F47" s="99">
        <f>70.291+73.2542</f>
        <v>143.5452</v>
      </c>
      <c r="G47" s="99"/>
      <c r="I47" s="213"/>
    </row>
    <row r="48" spans="1:9" ht="52.5" customHeight="1">
      <c r="A48" s="19" t="s">
        <v>616</v>
      </c>
      <c r="B48" s="260" t="s">
        <v>880</v>
      </c>
      <c r="C48" s="260"/>
      <c r="D48" s="201"/>
      <c r="E48" s="201"/>
      <c r="F48" s="99">
        <v>11729.4507</v>
      </c>
      <c r="G48" s="99"/>
      <c r="I48" s="213"/>
    </row>
    <row r="49" spans="1:9" ht="51.75" customHeight="1">
      <c r="A49" s="19" t="s">
        <v>616</v>
      </c>
      <c r="B49" s="260" t="s">
        <v>882</v>
      </c>
      <c r="C49" s="260"/>
      <c r="D49" s="201"/>
      <c r="E49" s="201"/>
      <c r="F49" s="99">
        <v>346.5</v>
      </c>
      <c r="G49" s="99">
        <f>F56-D56</f>
        <v>111.60300000000007</v>
      </c>
      <c r="I49" s="213"/>
    </row>
    <row r="50" spans="1:9" ht="48.75" customHeight="1">
      <c r="A50" s="19" t="s">
        <v>616</v>
      </c>
      <c r="B50" s="260" t="s">
        <v>857</v>
      </c>
      <c r="C50" s="260"/>
      <c r="D50" s="201"/>
      <c r="E50" s="201"/>
      <c r="F50" s="99">
        <v>2473.58232</v>
      </c>
      <c r="G50" s="99">
        <f>F58-D58</f>
        <v>155.623</v>
      </c>
      <c r="H50" s="224"/>
      <c r="I50" s="213"/>
    </row>
    <row r="51" spans="1:9" ht="48.75" customHeight="1">
      <c r="A51" s="19" t="s">
        <v>616</v>
      </c>
      <c r="B51" s="258" t="s">
        <v>919</v>
      </c>
      <c r="C51" s="258"/>
      <c r="D51" s="201"/>
      <c r="E51" s="201"/>
      <c r="F51" s="99">
        <v>20000</v>
      </c>
      <c r="G51" s="99"/>
      <c r="H51" s="224"/>
      <c r="I51" s="213"/>
    </row>
    <row r="52" spans="1:9" ht="48.75" customHeight="1">
      <c r="A52" s="19" t="s">
        <v>616</v>
      </c>
      <c r="B52" s="264" t="s">
        <v>953</v>
      </c>
      <c r="C52" s="265"/>
      <c r="D52" s="201"/>
      <c r="E52" s="201"/>
      <c r="F52" s="99">
        <v>3000</v>
      </c>
      <c r="G52" s="99"/>
      <c r="H52" s="224"/>
      <c r="I52" s="213"/>
    </row>
    <row r="53" spans="1:9" ht="31.5" customHeight="1">
      <c r="A53" s="3" t="s">
        <v>526</v>
      </c>
      <c r="B53" s="259" t="s">
        <v>384</v>
      </c>
      <c r="C53" s="259"/>
      <c r="D53" s="199" t="e">
        <f>D56+#REF!+D58+D63+D80</f>
        <v>#REF!</v>
      </c>
      <c r="E53" s="199" t="e">
        <f>E56+#REF!+E58+E63+E80</f>
        <v>#REF!</v>
      </c>
      <c r="F53" s="199">
        <f>F54+F55+F56+F57+F58+F59+F60+F63+F81</f>
        <v>280555.25324000005</v>
      </c>
      <c r="G53" s="204" t="e">
        <f>G54+G56+G57+G61+G63+G64+G65+#REF!+G69+G70+G72+G74+G55+G62+G66+G73</f>
        <v>#REF!</v>
      </c>
      <c r="H53" s="224"/>
      <c r="I53" s="213"/>
    </row>
    <row r="54" spans="1:9" ht="60" customHeight="1">
      <c r="A54" s="19" t="s">
        <v>730</v>
      </c>
      <c r="B54" s="260" t="s">
        <v>731</v>
      </c>
      <c r="C54" s="260"/>
      <c r="D54" s="201">
        <v>13848.602</v>
      </c>
      <c r="E54" s="201">
        <v>13848.602</v>
      </c>
      <c r="F54" s="99">
        <v>10900.4</v>
      </c>
      <c r="G54" s="99">
        <f>F64-D64</f>
        <v>10518.832999999984</v>
      </c>
      <c r="I54" s="213"/>
    </row>
    <row r="55" spans="1:9" ht="72" customHeight="1">
      <c r="A55" s="19" t="s">
        <v>620</v>
      </c>
      <c r="B55" s="260" t="s">
        <v>311</v>
      </c>
      <c r="C55" s="260"/>
      <c r="D55" s="201">
        <v>4647.323</v>
      </c>
      <c r="E55" s="201">
        <v>6035.259</v>
      </c>
      <c r="F55" s="201">
        <v>5493.033</v>
      </c>
      <c r="G55" s="99">
        <f>F65-D65</f>
        <v>-1245</v>
      </c>
      <c r="I55" s="213"/>
    </row>
    <row r="56" spans="1:9" ht="33" customHeight="1">
      <c r="A56" s="19" t="s">
        <v>525</v>
      </c>
      <c r="B56" s="260" t="s">
        <v>883</v>
      </c>
      <c r="C56" s="260"/>
      <c r="D56" s="201">
        <v>1331</v>
      </c>
      <c r="E56" s="201">
        <v>1331</v>
      </c>
      <c r="F56" s="99">
        <v>1442.603</v>
      </c>
      <c r="G56" s="99">
        <f>F54-D54</f>
        <v>-2948.202000000001</v>
      </c>
      <c r="H56" s="99"/>
      <c r="I56" s="213"/>
    </row>
    <row r="57" spans="1:9" ht="50.25" customHeight="1" hidden="1">
      <c r="A57" s="19" t="s">
        <v>672</v>
      </c>
      <c r="B57" s="260" t="s">
        <v>739</v>
      </c>
      <c r="C57" s="260"/>
      <c r="D57" s="99">
        <v>520.869</v>
      </c>
      <c r="E57" s="99">
        <v>530.28251</v>
      </c>
      <c r="F57" s="99">
        <f>191.38937-191.38937</f>
        <v>0</v>
      </c>
      <c r="G57" s="99">
        <f>F66-D66</f>
        <v>-1157.09</v>
      </c>
      <c r="I57" s="213"/>
    </row>
    <row r="58" spans="1:9" ht="34.5" customHeight="1">
      <c r="A58" s="19" t="s">
        <v>528</v>
      </c>
      <c r="B58" s="260" t="s">
        <v>884</v>
      </c>
      <c r="C58" s="260"/>
      <c r="D58" s="201">
        <v>18.268</v>
      </c>
      <c r="E58" s="201">
        <v>17.437</v>
      </c>
      <c r="F58" s="99">
        <v>173.891</v>
      </c>
      <c r="G58" s="115"/>
      <c r="H58" s="99"/>
      <c r="I58" s="213"/>
    </row>
    <row r="59" spans="1:9" ht="60" customHeight="1">
      <c r="A59" s="19" t="s">
        <v>962</v>
      </c>
      <c r="B59" s="275" t="s">
        <v>964</v>
      </c>
      <c r="C59" s="312"/>
      <c r="D59" s="201"/>
      <c r="E59" s="201"/>
      <c r="F59" s="99">
        <v>9728.74263</v>
      </c>
      <c r="G59" s="115"/>
      <c r="H59" s="211"/>
      <c r="I59" s="213"/>
    </row>
    <row r="60" spans="1:9" ht="34.5" customHeight="1">
      <c r="A60" s="205" t="s">
        <v>788</v>
      </c>
      <c r="B60" s="262" t="s">
        <v>789</v>
      </c>
      <c r="C60" s="262"/>
      <c r="D60" s="206" t="e">
        <f>D80+#REF!</f>
        <v>#REF!</v>
      </c>
      <c r="E60" s="206" t="e">
        <f>E80+#REF!</f>
        <v>#REF!</v>
      </c>
      <c r="F60" s="207">
        <f>F61+F62</f>
        <v>2060.09</v>
      </c>
      <c r="G60" s="115"/>
      <c r="H60" s="25"/>
      <c r="I60" s="213"/>
    </row>
    <row r="61" spans="1:9" ht="54" customHeight="1">
      <c r="A61" s="208" t="s">
        <v>788</v>
      </c>
      <c r="B61" s="263" t="s">
        <v>425</v>
      </c>
      <c r="C61" s="263"/>
      <c r="D61" s="204"/>
      <c r="E61" s="204"/>
      <c r="F61" s="115">
        <v>803.815</v>
      </c>
      <c r="G61" s="99">
        <f>F67-D67</f>
        <v>-6568.5869999999995</v>
      </c>
      <c r="I61" s="213"/>
    </row>
    <row r="62" spans="1:9" ht="66" customHeight="1">
      <c r="A62" s="208" t="s">
        <v>788</v>
      </c>
      <c r="B62" s="263" t="s">
        <v>302</v>
      </c>
      <c r="C62" s="263"/>
      <c r="D62" s="204"/>
      <c r="E62" s="204"/>
      <c r="F62" s="115">
        <v>1256.275</v>
      </c>
      <c r="G62" s="99" t="e">
        <f>#REF!-#REF!</f>
        <v>#REF!</v>
      </c>
      <c r="H62" s="224"/>
      <c r="I62" s="213"/>
    </row>
    <row r="63" spans="1:9" ht="32.25" customHeight="1">
      <c r="A63" s="205" t="s">
        <v>529</v>
      </c>
      <c r="B63" s="262" t="s">
        <v>238</v>
      </c>
      <c r="C63" s="262"/>
      <c r="D63" s="206" t="e">
        <f>D64+D54+D66+D67+D69+D70+D71+D76+D77+D79+D65+#REF!+D72+D78</f>
        <v>#REF!</v>
      </c>
      <c r="E63" s="206" t="e">
        <f>E64+E54+E66+E67+E69+E70+E71+E76+E77+E79+E65+#REF!+E72+E78</f>
        <v>#REF!</v>
      </c>
      <c r="F63" s="206">
        <f>F64+F65+F67+F68+F69+F70+F72+F73+F75+F76+F77+F78+F79+F80</f>
        <v>250402.91461</v>
      </c>
      <c r="G63" s="99">
        <f>F69-D69</f>
        <v>-1149.9367</v>
      </c>
      <c r="I63" s="213"/>
    </row>
    <row r="64" spans="1:9" ht="62.25" customHeight="1">
      <c r="A64" s="19" t="s">
        <v>529</v>
      </c>
      <c r="B64" s="260" t="s">
        <v>420</v>
      </c>
      <c r="C64" s="260"/>
      <c r="D64" s="201">
        <v>156357.937</v>
      </c>
      <c r="E64" s="201">
        <v>156357.937</v>
      </c>
      <c r="F64" s="99">
        <v>166876.77</v>
      </c>
      <c r="G64" s="99">
        <f>F70-D70</f>
        <v>62.434999999999945</v>
      </c>
      <c r="I64" s="213"/>
    </row>
    <row r="65" spans="1:9" ht="66" customHeight="1">
      <c r="A65" s="19" t="s">
        <v>618</v>
      </c>
      <c r="B65" s="260" t="s">
        <v>619</v>
      </c>
      <c r="C65" s="260"/>
      <c r="D65" s="201">
        <v>2375</v>
      </c>
      <c r="E65" s="201">
        <v>2375</v>
      </c>
      <c r="F65" s="99">
        <v>1130</v>
      </c>
      <c r="G65" s="99">
        <f>F71-D71</f>
        <v>-740.504</v>
      </c>
      <c r="I65" s="213"/>
    </row>
    <row r="66" spans="1:9" ht="44.25" customHeight="1" hidden="1">
      <c r="A66" s="19" t="s">
        <v>529</v>
      </c>
      <c r="B66" s="260" t="s">
        <v>885</v>
      </c>
      <c r="C66" s="260"/>
      <c r="D66" s="201">
        <v>1157.09</v>
      </c>
      <c r="E66" s="201">
        <v>1157.09</v>
      </c>
      <c r="F66" s="99"/>
      <c r="G66" s="99">
        <f>F72-D72</f>
        <v>146.13100000000009</v>
      </c>
      <c r="I66" s="213"/>
    </row>
    <row r="67" spans="1:9" ht="64.5" customHeight="1">
      <c r="A67" s="19" t="s">
        <v>529</v>
      </c>
      <c r="B67" s="260" t="s">
        <v>421</v>
      </c>
      <c r="C67" s="260"/>
      <c r="D67" s="201">
        <v>48045.528</v>
      </c>
      <c r="E67" s="201">
        <v>48045.528</v>
      </c>
      <c r="F67" s="99">
        <v>41476.941</v>
      </c>
      <c r="G67" s="99"/>
      <c r="I67" s="213"/>
    </row>
    <row r="68" spans="1:9" ht="66.75" customHeight="1">
      <c r="A68" s="19" t="s">
        <v>529</v>
      </c>
      <c r="B68" s="275" t="s">
        <v>963</v>
      </c>
      <c r="C68" s="312"/>
      <c r="D68" s="201"/>
      <c r="E68" s="201"/>
      <c r="F68" s="99">
        <v>3972.98895</v>
      </c>
      <c r="G68" s="99"/>
      <c r="H68" s="211"/>
      <c r="I68" s="213"/>
    </row>
    <row r="69" spans="1:9" ht="60.75" customHeight="1">
      <c r="A69" s="19" t="s">
        <v>529</v>
      </c>
      <c r="B69" s="260" t="s">
        <v>886</v>
      </c>
      <c r="C69" s="260"/>
      <c r="D69" s="201">
        <v>3064.058</v>
      </c>
      <c r="E69" s="201">
        <v>3064.058</v>
      </c>
      <c r="F69" s="99">
        <v>1914.1213</v>
      </c>
      <c r="G69" s="99">
        <f>F74-D74</f>
        <v>0</v>
      </c>
      <c r="I69" s="213"/>
    </row>
    <row r="70" spans="1:9" ht="54" customHeight="1">
      <c r="A70" s="19" t="s">
        <v>529</v>
      </c>
      <c r="B70" s="260" t="s">
        <v>424</v>
      </c>
      <c r="C70" s="260"/>
      <c r="D70" s="201">
        <v>768.474</v>
      </c>
      <c r="E70" s="201">
        <v>768.474</v>
      </c>
      <c r="F70" s="99">
        <v>830.909</v>
      </c>
      <c r="G70" s="99">
        <f>F76-D76</f>
        <v>-401.021999999999</v>
      </c>
      <c r="I70" s="213"/>
    </row>
    <row r="71" spans="1:9" ht="44.25" customHeight="1" hidden="1">
      <c r="A71" s="19" t="s">
        <v>529</v>
      </c>
      <c r="B71" s="260" t="s">
        <v>425</v>
      </c>
      <c r="C71" s="260"/>
      <c r="D71" s="201">
        <v>740.504</v>
      </c>
      <c r="E71" s="201">
        <v>740.504</v>
      </c>
      <c r="F71" s="99"/>
      <c r="G71" s="99" t="e">
        <f>#REF!-#REF!</f>
        <v>#REF!</v>
      </c>
      <c r="I71" s="213"/>
    </row>
    <row r="72" spans="1:9" ht="52.5" customHeight="1">
      <c r="A72" s="19" t="s">
        <v>618</v>
      </c>
      <c r="B72" s="260" t="s">
        <v>887</v>
      </c>
      <c r="C72" s="260"/>
      <c r="D72" s="201">
        <v>1804.088</v>
      </c>
      <c r="E72" s="201">
        <v>1804.088</v>
      </c>
      <c r="F72" s="99">
        <v>1950.219</v>
      </c>
      <c r="G72" s="99">
        <f>F77-D77</f>
        <v>-0.4110900000000002</v>
      </c>
      <c r="I72" s="213"/>
    </row>
    <row r="73" spans="1:9" ht="63.75" customHeight="1">
      <c r="A73" s="19" t="s">
        <v>618</v>
      </c>
      <c r="B73" s="260" t="s">
        <v>646</v>
      </c>
      <c r="C73" s="260"/>
      <c r="D73" s="201">
        <v>0</v>
      </c>
      <c r="E73" s="201">
        <v>0</v>
      </c>
      <c r="F73" s="99">
        <v>12241.28906</v>
      </c>
      <c r="G73" s="99">
        <f>F78-D78</f>
        <v>0.16408000000000023</v>
      </c>
      <c r="I73" s="213"/>
    </row>
    <row r="74" spans="1:9" ht="44.25" customHeight="1" hidden="1">
      <c r="A74" s="19" t="s">
        <v>618</v>
      </c>
      <c r="B74" s="260" t="s">
        <v>889</v>
      </c>
      <c r="C74" s="260"/>
      <c r="D74" s="201">
        <v>0</v>
      </c>
      <c r="E74" s="201">
        <v>0</v>
      </c>
      <c r="F74" s="99"/>
      <c r="G74" s="99">
        <f>F79-D79</f>
        <v>628.2980699999999</v>
      </c>
      <c r="I74" s="213"/>
    </row>
    <row r="75" spans="1:9" ht="44.25" customHeight="1">
      <c r="A75" s="19" t="s">
        <v>529</v>
      </c>
      <c r="B75" s="260" t="s">
        <v>617</v>
      </c>
      <c r="C75" s="260"/>
      <c r="D75" s="201">
        <f>13848.602</f>
        <v>13848.602</v>
      </c>
      <c r="E75" s="201">
        <v>7270.9</v>
      </c>
      <c r="F75" s="99">
        <v>7825.95</v>
      </c>
      <c r="G75" s="99">
        <f>F80-D80</f>
        <v>-4513.713000000001</v>
      </c>
      <c r="I75" s="213"/>
    </row>
    <row r="76" spans="1:9" ht="44.25" customHeight="1">
      <c r="A76" s="19" t="s">
        <v>529</v>
      </c>
      <c r="B76" s="260" t="s">
        <v>890</v>
      </c>
      <c r="C76" s="260"/>
      <c r="D76" s="201">
        <v>11501.934</v>
      </c>
      <c r="E76" s="201">
        <v>11501.934</v>
      </c>
      <c r="F76" s="99">
        <v>11100.912</v>
      </c>
      <c r="G76" s="199" t="e">
        <f>G77</f>
        <v>#REF!</v>
      </c>
      <c r="I76" s="213"/>
    </row>
    <row r="77" spans="1:9" ht="50.25" customHeight="1">
      <c r="A77" s="19" t="s">
        <v>529</v>
      </c>
      <c r="B77" s="260" t="s">
        <v>891</v>
      </c>
      <c r="C77" s="260"/>
      <c r="D77" s="201">
        <v>1.69524</v>
      </c>
      <c r="E77" s="201">
        <v>1.69524</v>
      </c>
      <c r="F77" s="99">
        <v>1.28415</v>
      </c>
      <c r="G77" s="99" t="e">
        <f>#REF!-#REF!</f>
        <v>#REF!</v>
      </c>
      <c r="I77" s="213"/>
    </row>
    <row r="78" spans="1:9" ht="62.25" customHeight="1">
      <c r="A78" s="19" t="s">
        <v>529</v>
      </c>
      <c r="B78" s="260" t="s">
        <v>542</v>
      </c>
      <c r="C78" s="260"/>
      <c r="D78" s="201">
        <v>3.223</v>
      </c>
      <c r="E78" s="201">
        <v>3.223</v>
      </c>
      <c r="F78" s="99">
        <v>3.38708</v>
      </c>
      <c r="G78" s="99"/>
      <c r="I78" s="225"/>
    </row>
    <row r="79" spans="1:7" ht="65.25" customHeight="1">
      <c r="A79" s="19" t="s">
        <v>529</v>
      </c>
      <c r="B79" s="260" t="s">
        <v>892</v>
      </c>
      <c r="C79" s="260"/>
      <c r="D79" s="201">
        <v>316.235</v>
      </c>
      <c r="E79" s="201">
        <v>316.235</v>
      </c>
      <c r="F79" s="99">
        <f>265.91093+678.62214</f>
        <v>944.53307</v>
      </c>
      <c r="G79" s="99"/>
    </row>
    <row r="80" spans="1:8" ht="142.5" customHeight="1">
      <c r="A80" s="19" t="s">
        <v>529</v>
      </c>
      <c r="B80" s="260" t="s">
        <v>843</v>
      </c>
      <c r="C80" s="260"/>
      <c r="D80" s="201">
        <v>4647.323</v>
      </c>
      <c r="E80" s="201">
        <v>89.342</v>
      </c>
      <c r="F80" s="99">
        <v>133.61</v>
      </c>
      <c r="G80" s="99"/>
      <c r="H80" s="224"/>
    </row>
    <row r="81" spans="1:8" ht="20.25" customHeight="1">
      <c r="A81" s="205" t="s">
        <v>831</v>
      </c>
      <c r="B81" s="262" t="s">
        <v>832</v>
      </c>
      <c r="C81" s="262"/>
      <c r="D81" s="206"/>
      <c r="E81" s="206"/>
      <c r="F81" s="207">
        <f>F82</f>
        <v>353.579</v>
      </c>
      <c r="G81" s="99"/>
      <c r="H81" s="224"/>
    </row>
    <row r="82" spans="1:256" ht="63" customHeight="1">
      <c r="A82" s="19" t="s">
        <v>831</v>
      </c>
      <c r="B82" s="260" t="s">
        <v>893</v>
      </c>
      <c r="C82" s="260"/>
      <c r="D82" s="201"/>
      <c r="E82" s="201">
        <v>272.232</v>
      </c>
      <c r="F82" s="99">
        <v>353.579</v>
      </c>
      <c r="G82" s="199" t="e">
        <f>G10+G39</f>
        <v>#REF!</v>
      </c>
      <c r="J82" s="214"/>
      <c r="K82" s="214"/>
      <c r="L82" s="214"/>
      <c r="M82" s="214"/>
      <c r="N82" s="214"/>
      <c r="O82" s="214"/>
      <c r="P82" s="214"/>
      <c r="Q82" s="214"/>
      <c r="R82" s="214"/>
      <c r="S82" s="214"/>
      <c r="T82" s="214"/>
      <c r="U82" s="214"/>
      <c r="V82" s="214"/>
      <c r="W82" s="214"/>
      <c r="X82" s="214"/>
      <c r="Y82" s="214"/>
      <c r="Z82" s="214"/>
      <c r="AA82" s="214"/>
      <c r="AB82" s="214"/>
      <c r="AC82" s="214"/>
      <c r="AD82" s="214"/>
      <c r="AE82" s="214"/>
      <c r="AF82" s="214"/>
      <c r="AG82" s="214"/>
      <c r="AH82" s="214"/>
      <c r="AI82" s="214"/>
      <c r="AJ82" s="214"/>
      <c r="AK82" s="214"/>
      <c r="AL82" s="214"/>
      <c r="AM82" s="214"/>
      <c r="AN82" s="214"/>
      <c r="AO82" s="214"/>
      <c r="AP82" s="214"/>
      <c r="AQ82" s="214"/>
      <c r="AR82" s="214"/>
      <c r="AS82" s="214"/>
      <c r="AT82" s="214"/>
      <c r="AU82" s="214"/>
      <c r="AV82" s="214"/>
      <c r="AW82" s="214"/>
      <c r="AX82" s="214"/>
      <c r="AY82" s="214"/>
      <c r="AZ82" s="214"/>
      <c r="BA82" s="214"/>
      <c r="BB82" s="214"/>
      <c r="BC82" s="214"/>
      <c r="BD82" s="214"/>
      <c r="BE82" s="214"/>
      <c r="BF82" s="214"/>
      <c r="BG82" s="214"/>
      <c r="BH82" s="214"/>
      <c r="BI82" s="214"/>
      <c r="BJ82" s="214"/>
      <c r="BK82" s="214"/>
      <c r="BL82" s="214"/>
      <c r="BM82" s="214"/>
      <c r="BN82" s="214"/>
      <c r="BO82" s="214"/>
      <c r="BP82" s="214"/>
      <c r="BQ82" s="214"/>
      <c r="BR82" s="214"/>
      <c r="BS82" s="214"/>
      <c r="BT82" s="214"/>
      <c r="BU82" s="214"/>
      <c r="BV82" s="214"/>
      <c r="BW82" s="214"/>
      <c r="BX82" s="214"/>
      <c r="BY82" s="214"/>
      <c r="BZ82" s="214"/>
      <c r="CA82" s="214"/>
      <c r="CB82" s="214"/>
      <c r="CC82" s="214"/>
      <c r="CD82" s="214"/>
      <c r="CE82" s="214"/>
      <c r="CF82" s="214"/>
      <c r="CG82" s="214"/>
      <c r="CH82" s="214"/>
      <c r="CI82" s="214"/>
      <c r="CJ82" s="214"/>
      <c r="CK82" s="214"/>
      <c r="CL82" s="214"/>
      <c r="CM82" s="214"/>
      <c r="CN82" s="214"/>
      <c r="CO82" s="214"/>
      <c r="CP82" s="214"/>
      <c r="CQ82" s="214"/>
      <c r="CR82" s="214"/>
      <c r="CS82" s="214"/>
      <c r="CT82" s="214"/>
      <c r="CU82" s="214"/>
      <c r="CV82" s="214"/>
      <c r="CW82" s="214"/>
      <c r="CX82" s="214"/>
      <c r="CY82" s="214"/>
      <c r="CZ82" s="214"/>
      <c r="DA82" s="214"/>
      <c r="DB82" s="214"/>
      <c r="DC82" s="214"/>
      <c r="DD82" s="214"/>
      <c r="DE82" s="214"/>
      <c r="DF82" s="214"/>
      <c r="DG82" s="214"/>
      <c r="DH82" s="214"/>
      <c r="DI82" s="214"/>
      <c r="DJ82" s="214"/>
      <c r="DK82" s="214"/>
      <c r="DL82" s="214"/>
      <c r="DM82" s="214"/>
      <c r="DN82" s="214"/>
      <c r="DO82" s="214"/>
      <c r="DP82" s="214"/>
      <c r="DQ82" s="214"/>
      <c r="DR82" s="214"/>
      <c r="DS82" s="214"/>
      <c r="DT82" s="214"/>
      <c r="DU82" s="214"/>
      <c r="DV82" s="214"/>
      <c r="DW82" s="214"/>
      <c r="DX82" s="214"/>
      <c r="DY82" s="214"/>
      <c r="DZ82" s="214"/>
      <c r="EA82" s="214"/>
      <c r="EB82" s="214"/>
      <c r="EC82" s="214"/>
      <c r="ED82" s="214"/>
      <c r="EE82" s="214"/>
      <c r="EF82" s="214"/>
      <c r="EG82" s="214"/>
      <c r="EH82" s="214"/>
      <c r="EI82" s="214"/>
      <c r="EJ82" s="214"/>
      <c r="EK82" s="214"/>
      <c r="EL82" s="214"/>
      <c r="EM82" s="214"/>
      <c r="EN82" s="214"/>
      <c r="EO82" s="214"/>
      <c r="EP82" s="214"/>
      <c r="EQ82" s="214"/>
      <c r="ER82" s="214"/>
      <c r="ES82" s="214"/>
      <c r="ET82" s="214"/>
      <c r="EU82" s="214"/>
      <c r="EV82" s="214"/>
      <c r="EW82" s="214"/>
      <c r="EX82" s="214"/>
      <c r="EY82" s="214"/>
      <c r="EZ82" s="214"/>
      <c r="FA82" s="214"/>
      <c r="FB82" s="214"/>
      <c r="FC82" s="214"/>
      <c r="FD82" s="214"/>
      <c r="FE82" s="214"/>
      <c r="FF82" s="214"/>
      <c r="FG82" s="214"/>
      <c r="FH82" s="214"/>
      <c r="FI82" s="214"/>
      <c r="FJ82" s="214"/>
      <c r="FK82" s="214"/>
      <c r="FL82" s="214"/>
      <c r="FM82" s="214"/>
      <c r="FN82" s="214"/>
      <c r="FO82" s="214"/>
      <c r="FP82" s="214"/>
      <c r="FQ82" s="214"/>
      <c r="FR82" s="214"/>
      <c r="FS82" s="214"/>
      <c r="FT82" s="214"/>
      <c r="FU82" s="214"/>
      <c r="FV82" s="214"/>
      <c r="FW82" s="214"/>
      <c r="FX82" s="214"/>
      <c r="FY82" s="214"/>
      <c r="FZ82" s="214"/>
      <c r="GA82" s="214"/>
      <c r="GB82" s="214"/>
      <c r="GC82" s="214"/>
      <c r="GD82" s="214"/>
      <c r="GE82" s="214"/>
      <c r="GF82" s="214"/>
      <c r="GG82" s="214"/>
      <c r="GH82" s="214"/>
      <c r="GI82" s="214"/>
      <c r="GJ82" s="214"/>
      <c r="GK82" s="214"/>
      <c r="GL82" s="214"/>
      <c r="GM82" s="214"/>
      <c r="GN82" s="214"/>
      <c r="GO82" s="214"/>
      <c r="GP82" s="214"/>
      <c r="GQ82" s="214"/>
      <c r="GR82" s="214"/>
      <c r="GS82" s="214"/>
      <c r="GT82" s="214"/>
      <c r="GU82" s="214"/>
      <c r="GV82" s="214"/>
      <c r="GW82" s="214"/>
      <c r="GX82" s="214"/>
      <c r="GY82" s="214"/>
      <c r="GZ82" s="214"/>
      <c r="HA82" s="214"/>
      <c r="HB82" s="214"/>
      <c r="HC82" s="214"/>
      <c r="HD82" s="214"/>
      <c r="HE82" s="214"/>
      <c r="HF82" s="214"/>
      <c r="HG82" s="214"/>
      <c r="HH82" s="214"/>
      <c r="HI82" s="214"/>
      <c r="HJ82" s="214"/>
      <c r="HK82" s="214"/>
      <c r="HL82" s="214"/>
      <c r="HM82" s="214"/>
      <c r="HN82" s="214"/>
      <c r="HO82" s="214"/>
      <c r="HP82" s="214"/>
      <c r="HQ82" s="214"/>
      <c r="HR82" s="214"/>
      <c r="HS82" s="214"/>
      <c r="HT82" s="214"/>
      <c r="HU82" s="214"/>
      <c r="HV82" s="214"/>
      <c r="HW82" s="214"/>
      <c r="HX82" s="214"/>
      <c r="HY82" s="214"/>
      <c r="HZ82" s="214"/>
      <c r="IA82" s="214"/>
      <c r="IB82" s="214"/>
      <c r="IC82" s="214"/>
      <c r="ID82" s="214"/>
      <c r="IE82" s="214"/>
      <c r="IF82" s="214"/>
      <c r="IG82" s="214"/>
      <c r="IH82" s="214"/>
      <c r="II82" s="214"/>
      <c r="IJ82" s="214"/>
      <c r="IK82" s="214"/>
      <c r="IL82" s="214"/>
      <c r="IM82" s="214"/>
      <c r="IN82" s="214"/>
      <c r="IO82" s="214"/>
      <c r="IP82" s="214"/>
      <c r="IQ82" s="214"/>
      <c r="IR82" s="214"/>
      <c r="IS82" s="214"/>
      <c r="IT82" s="214"/>
      <c r="IU82" s="214"/>
      <c r="IV82" s="214"/>
    </row>
    <row r="83" spans="1:256" ht="21.75" customHeight="1">
      <c r="A83" s="3" t="s">
        <v>621</v>
      </c>
      <c r="B83" s="259" t="s">
        <v>635</v>
      </c>
      <c r="C83" s="259"/>
      <c r="D83" s="199">
        <v>0</v>
      </c>
      <c r="E83" s="199">
        <v>0</v>
      </c>
      <c r="F83" s="203">
        <f>F84+F85</f>
        <v>21925.344</v>
      </c>
      <c r="H83" s="224"/>
      <c r="I83" s="214"/>
      <c r="J83" s="214"/>
      <c r="K83" s="214"/>
      <c r="L83" s="214"/>
      <c r="M83" s="214"/>
      <c r="N83" s="214"/>
      <c r="O83" s="214"/>
      <c r="P83" s="214"/>
      <c r="Q83" s="214"/>
      <c r="R83" s="214"/>
      <c r="S83" s="214"/>
      <c r="T83" s="214"/>
      <c r="U83" s="214"/>
      <c r="V83" s="214"/>
      <c r="W83" s="214"/>
      <c r="X83" s="214"/>
      <c r="Y83" s="214"/>
      <c r="Z83" s="214"/>
      <c r="AA83" s="214"/>
      <c r="AB83" s="214"/>
      <c r="AC83" s="214"/>
      <c r="AD83" s="214"/>
      <c r="AE83" s="214"/>
      <c r="AF83" s="214"/>
      <c r="AG83" s="214"/>
      <c r="AH83" s="214"/>
      <c r="AI83" s="214"/>
      <c r="AJ83" s="214"/>
      <c r="AK83" s="214"/>
      <c r="AL83" s="214"/>
      <c r="AM83" s="214"/>
      <c r="AN83" s="214"/>
      <c r="AO83" s="214"/>
      <c r="AP83" s="214"/>
      <c r="AQ83" s="214"/>
      <c r="AR83" s="214"/>
      <c r="AS83" s="214"/>
      <c r="AT83" s="214"/>
      <c r="AU83" s="214"/>
      <c r="AV83" s="214"/>
      <c r="AW83" s="214"/>
      <c r="AX83" s="214"/>
      <c r="AY83" s="214"/>
      <c r="AZ83" s="214"/>
      <c r="BA83" s="214"/>
      <c r="BB83" s="214"/>
      <c r="BC83" s="214"/>
      <c r="BD83" s="214"/>
      <c r="BE83" s="214"/>
      <c r="BF83" s="214"/>
      <c r="BG83" s="214"/>
      <c r="BH83" s="214"/>
      <c r="BI83" s="214"/>
      <c r="BJ83" s="214"/>
      <c r="BK83" s="214"/>
      <c r="BL83" s="214"/>
      <c r="BM83" s="214"/>
      <c r="BN83" s="214"/>
      <c r="BO83" s="214"/>
      <c r="BP83" s="214"/>
      <c r="BQ83" s="214"/>
      <c r="BR83" s="214"/>
      <c r="BS83" s="214"/>
      <c r="BT83" s="214"/>
      <c r="BU83" s="214"/>
      <c r="BV83" s="214"/>
      <c r="BW83" s="214"/>
      <c r="BX83" s="214"/>
      <c r="BY83" s="214"/>
      <c r="BZ83" s="214"/>
      <c r="CA83" s="214"/>
      <c r="CB83" s="214"/>
      <c r="CC83" s="214"/>
      <c r="CD83" s="214"/>
      <c r="CE83" s="214"/>
      <c r="CF83" s="214"/>
      <c r="CG83" s="214"/>
      <c r="CH83" s="214"/>
      <c r="CI83" s="214"/>
      <c r="CJ83" s="214"/>
      <c r="CK83" s="214"/>
      <c r="CL83" s="214"/>
      <c r="CM83" s="214"/>
      <c r="CN83" s="214"/>
      <c r="CO83" s="214"/>
      <c r="CP83" s="214"/>
      <c r="CQ83" s="214"/>
      <c r="CR83" s="214"/>
      <c r="CS83" s="214"/>
      <c r="CT83" s="214"/>
      <c r="CU83" s="214"/>
      <c r="CV83" s="214"/>
      <c r="CW83" s="214"/>
      <c r="CX83" s="214"/>
      <c r="CY83" s="214"/>
      <c r="CZ83" s="214"/>
      <c r="DA83" s="214"/>
      <c r="DB83" s="214"/>
      <c r="DC83" s="214"/>
      <c r="DD83" s="214"/>
      <c r="DE83" s="214"/>
      <c r="DF83" s="214"/>
      <c r="DG83" s="214"/>
      <c r="DH83" s="214"/>
      <c r="DI83" s="214"/>
      <c r="DJ83" s="214"/>
      <c r="DK83" s="214"/>
      <c r="DL83" s="214"/>
      <c r="DM83" s="214"/>
      <c r="DN83" s="214"/>
      <c r="DO83" s="214"/>
      <c r="DP83" s="214"/>
      <c r="DQ83" s="214"/>
      <c r="DR83" s="214"/>
      <c r="DS83" s="214"/>
      <c r="DT83" s="214"/>
      <c r="DU83" s="214"/>
      <c r="DV83" s="214"/>
      <c r="DW83" s="214"/>
      <c r="DX83" s="214"/>
      <c r="DY83" s="214"/>
      <c r="DZ83" s="214"/>
      <c r="EA83" s="214"/>
      <c r="EB83" s="214"/>
      <c r="EC83" s="214"/>
      <c r="ED83" s="214"/>
      <c r="EE83" s="214"/>
      <c r="EF83" s="214"/>
      <c r="EG83" s="214"/>
      <c r="EH83" s="214"/>
      <c r="EI83" s="214"/>
      <c r="EJ83" s="214"/>
      <c r="EK83" s="214"/>
      <c r="EL83" s="214"/>
      <c r="EM83" s="214"/>
      <c r="EN83" s="214"/>
      <c r="EO83" s="214"/>
      <c r="EP83" s="214"/>
      <c r="EQ83" s="214"/>
      <c r="ER83" s="214"/>
      <c r="ES83" s="214"/>
      <c r="ET83" s="214"/>
      <c r="EU83" s="214"/>
      <c r="EV83" s="214"/>
      <c r="EW83" s="214"/>
      <c r="EX83" s="214"/>
      <c r="EY83" s="214"/>
      <c r="EZ83" s="214"/>
      <c r="FA83" s="214"/>
      <c r="FB83" s="214"/>
      <c r="FC83" s="214"/>
      <c r="FD83" s="214"/>
      <c r="FE83" s="214"/>
      <c r="FF83" s="214"/>
      <c r="FG83" s="214"/>
      <c r="FH83" s="214"/>
      <c r="FI83" s="214"/>
      <c r="FJ83" s="214"/>
      <c r="FK83" s="214"/>
      <c r="FL83" s="214"/>
      <c r="FM83" s="214"/>
      <c r="FN83" s="214"/>
      <c r="FO83" s="214"/>
      <c r="FP83" s="214"/>
      <c r="FQ83" s="214"/>
      <c r="FR83" s="214"/>
      <c r="FS83" s="214"/>
      <c r="FT83" s="214"/>
      <c r="FU83" s="214"/>
      <c r="FV83" s="214"/>
      <c r="FW83" s="214"/>
      <c r="FX83" s="214"/>
      <c r="FY83" s="214"/>
      <c r="FZ83" s="214"/>
      <c r="GA83" s="214"/>
      <c r="GB83" s="214"/>
      <c r="GC83" s="214"/>
      <c r="GD83" s="214"/>
      <c r="GE83" s="214"/>
      <c r="GF83" s="214"/>
      <c r="GG83" s="214"/>
      <c r="GH83" s="214"/>
      <c r="GI83" s="214"/>
      <c r="GJ83" s="214"/>
      <c r="GK83" s="214"/>
      <c r="GL83" s="214"/>
      <c r="GM83" s="214"/>
      <c r="GN83" s="214"/>
      <c r="GO83" s="214"/>
      <c r="GP83" s="214"/>
      <c r="GQ83" s="214"/>
      <c r="GR83" s="214"/>
      <c r="GS83" s="214"/>
      <c r="GT83" s="214"/>
      <c r="GU83" s="214"/>
      <c r="GV83" s="214"/>
      <c r="GW83" s="214"/>
      <c r="GX83" s="214"/>
      <c r="GY83" s="214"/>
      <c r="GZ83" s="214"/>
      <c r="HA83" s="214"/>
      <c r="HB83" s="214"/>
      <c r="HC83" s="214"/>
      <c r="HD83" s="214"/>
      <c r="HE83" s="214"/>
      <c r="HF83" s="214"/>
      <c r="HG83" s="214"/>
      <c r="HH83" s="214"/>
      <c r="HI83" s="214"/>
      <c r="HJ83" s="214"/>
      <c r="HK83" s="214"/>
      <c r="HL83" s="214"/>
      <c r="HM83" s="214"/>
      <c r="HN83" s="214"/>
      <c r="HO83" s="214"/>
      <c r="HP83" s="214"/>
      <c r="HQ83" s="214"/>
      <c r="HR83" s="214"/>
      <c r="HS83" s="214"/>
      <c r="HT83" s="214"/>
      <c r="HU83" s="214"/>
      <c r="HV83" s="214"/>
      <c r="HW83" s="214"/>
      <c r="HX83" s="214"/>
      <c r="HY83" s="214"/>
      <c r="HZ83" s="214"/>
      <c r="IA83" s="214"/>
      <c r="IB83" s="214"/>
      <c r="IC83" s="214"/>
      <c r="ID83" s="214"/>
      <c r="IE83" s="214"/>
      <c r="IF83" s="214"/>
      <c r="IG83" s="214"/>
      <c r="IH83" s="214"/>
      <c r="II83" s="214"/>
      <c r="IJ83" s="214"/>
      <c r="IK83" s="214"/>
      <c r="IL83" s="214"/>
      <c r="IM83" s="214"/>
      <c r="IN83" s="214"/>
      <c r="IO83" s="214"/>
      <c r="IP83" s="214"/>
      <c r="IQ83" s="214"/>
      <c r="IR83" s="214"/>
      <c r="IS83" s="214"/>
      <c r="IT83" s="214"/>
      <c r="IU83" s="214"/>
      <c r="IV83" s="214"/>
    </row>
    <row r="84" spans="1:256" ht="66.75" customHeight="1">
      <c r="A84" s="19" t="s">
        <v>729</v>
      </c>
      <c r="B84" s="260" t="s">
        <v>732</v>
      </c>
      <c r="C84" s="260"/>
      <c r="D84" s="201">
        <v>0</v>
      </c>
      <c r="E84" s="201">
        <v>0</v>
      </c>
      <c r="F84" s="99">
        <v>19305</v>
      </c>
      <c r="I84" s="214"/>
      <c r="J84" s="214"/>
      <c r="K84" s="214"/>
      <c r="L84" s="214"/>
      <c r="M84" s="214"/>
      <c r="N84" s="214"/>
      <c r="O84" s="214"/>
      <c r="P84" s="214"/>
      <c r="Q84" s="214"/>
      <c r="R84" s="214"/>
      <c r="S84" s="214"/>
      <c r="T84" s="214"/>
      <c r="U84" s="214"/>
      <c r="V84" s="214"/>
      <c r="W84" s="214"/>
      <c r="X84" s="214"/>
      <c r="Y84" s="214"/>
      <c r="Z84" s="214"/>
      <c r="AA84" s="214"/>
      <c r="AB84" s="214"/>
      <c r="AC84" s="214"/>
      <c r="AD84" s="214"/>
      <c r="AE84" s="214"/>
      <c r="AF84" s="214"/>
      <c r="AG84" s="214"/>
      <c r="AH84" s="214"/>
      <c r="AI84" s="214"/>
      <c r="AJ84" s="214"/>
      <c r="AK84" s="214"/>
      <c r="AL84" s="214"/>
      <c r="AM84" s="214"/>
      <c r="AN84" s="214"/>
      <c r="AO84" s="214"/>
      <c r="AP84" s="214"/>
      <c r="AQ84" s="214"/>
      <c r="AR84" s="214"/>
      <c r="AS84" s="214"/>
      <c r="AT84" s="214"/>
      <c r="AU84" s="214"/>
      <c r="AV84" s="214"/>
      <c r="AW84" s="214"/>
      <c r="AX84" s="214"/>
      <c r="AY84" s="214"/>
      <c r="AZ84" s="214"/>
      <c r="BA84" s="214"/>
      <c r="BB84" s="214"/>
      <c r="BC84" s="214"/>
      <c r="BD84" s="214"/>
      <c r="BE84" s="214"/>
      <c r="BF84" s="214"/>
      <c r="BG84" s="214"/>
      <c r="BH84" s="214"/>
      <c r="BI84" s="214"/>
      <c r="BJ84" s="214"/>
      <c r="BK84" s="214"/>
      <c r="BL84" s="214"/>
      <c r="BM84" s="214"/>
      <c r="BN84" s="214"/>
      <c r="BO84" s="214"/>
      <c r="BP84" s="214"/>
      <c r="BQ84" s="214"/>
      <c r="BR84" s="214"/>
      <c r="BS84" s="214"/>
      <c r="BT84" s="214"/>
      <c r="BU84" s="214"/>
      <c r="BV84" s="214"/>
      <c r="BW84" s="214"/>
      <c r="BX84" s="214"/>
      <c r="BY84" s="214"/>
      <c r="BZ84" s="214"/>
      <c r="CA84" s="214"/>
      <c r="CB84" s="214"/>
      <c r="CC84" s="214"/>
      <c r="CD84" s="214"/>
      <c r="CE84" s="214"/>
      <c r="CF84" s="214"/>
      <c r="CG84" s="214"/>
      <c r="CH84" s="214"/>
      <c r="CI84" s="214"/>
      <c r="CJ84" s="214"/>
      <c r="CK84" s="214"/>
      <c r="CL84" s="214"/>
      <c r="CM84" s="214"/>
      <c r="CN84" s="214"/>
      <c r="CO84" s="214"/>
      <c r="CP84" s="214"/>
      <c r="CQ84" s="214"/>
      <c r="CR84" s="214"/>
      <c r="CS84" s="214"/>
      <c r="CT84" s="214"/>
      <c r="CU84" s="214"/>
      <c r="CV84" s="214"/>
      <c r="CW84" s="214"/>
      <c r="CX84" s="214"/>
      <c r="CY84" s="214"/>
      <c r="CZ84" s="214"/>
      <c r="DA84" s="214"/>
      <c r="DB84" s="214"/>
      <c r="DC84" s="214"/>
      <c r="DD84" s="214"/>
      <c r="DE84" s="214"/>
      <c r="DF84" s="214"/>
      <c r="DG84" s="214"/>
      <c r="DH84" s="214"/>
      <c r="DI84" s="214"/>
      <c r="DJ84" s="214"/>
      <c r="DK84" s="214"/>
      <c r="DL84" s="214"/>
      <c r="DM84" s="214"/>
      <c r="DN84" s="214"/>
      <c r="DO84" s="214"/>
      <c r="DP84" s="214"/>
      <c r="DQ84" s="214"/>
      <c r="DR84" s="214"/>
      <c r="DS84" s="214"/>
      <c r="DT84" s="214"/>
      <c r="DU84" s="214"/>
      <c r="DV84" s="214"/>
      <c r="DW84" s="214"/>
      <c r="DX84" s="214"/>
      <c r="DY84" s="214"/>
      <c r="DZ84" s="214"/>
      <c r="EA84" s="214"/>
      <c r="EB84" s="214"/>
      <c r="EC84" s="214"/>
      <c r="ED84" s="214"/>
      <c r="EE84" s="214"/>
      <c r="EF84" s="214"/>
      <c r="EG84" s="214"/>
      <c r="EH84" s="214"/>
      <c r="EI84" s="214"/>
      <c r="EJ84" s="214"/>
      <c r="EK84" s="214"/>
      <c r="EL84" s="214"/>
      <c r="EM84" s="214"/>
      <c r="EN84" s="214"/>
      <c r="EO84" s="214"/>
      <c r="EP84" s="214"/>
      <c r="EQ84" s="214"/>
      <c r="ER84" s="214"/>
      <c r="ES84" s="214"/>
      <c r="ET84" s="214"/>
      <c r="EU84" s="214"/>
      <c r="EV84" s="214"/>
      <c r="EW84" s="214"/>
      <c r="EX84" s="214"/>
      <c r="EY84" s="214"/>
      <c r="EZ84" s="214"/>
      <c r="FA84" s="214"/>
      <c r="FB84" s="214"/>
      <c r="FC84" s="214"/>
      <c r="FD84" s="214"/>
      <c r="FE84" s="214"/>
      <c r="FF84" s="214"/>
      <c r="FG84" s="214"/>
      <c r="FH84" s="214"/>
      <c r="FI84" s="214"/>
      <c r="FJ84" s="214"/>
      <c r="FK84" s="214"/>
      <c r="FL84" s="214"/>
      <c r="FM84" s="214"/>
      <c r="FN84" s="214"/>
      <c r="FO84" s="214"/>
      <c r="FP84" s="214"/>
      <c r="FQ84" s="214"/>
      <c r="FR84" s="214"/>
      <c r="FS84" s="214"/>
      <c r="FT84" s="214"/>
      <c r="FU84" s="214"/>
      <c r="FV84" s="214"/>
      <c r="FW84" s="214"/>
      <c r="FX84" s="214"/>
      <c r="FY84" s="214"/>
      <c r="FZ84" s="214"/>
      <c r="GA84" s="214"/>
      <c r="GB84" s="214"/>
      <c r="GC84" s="214"/>
      <c r="GD84" s="214"/>
      <c r="GE84" s="214"/>
      <c r="GF84" s="214"/>
      <c r="GG84" s="214"/>
      <c r="GH84" s="214"/>
      <c r="GI84" s="214"/>
      <c r="GJ84" s="214"/>
      <c r="GK84" s="214"/>
      <c r="GL84" s="214"/>
      <c r="GM84" s="214"/>
      <c r="GN84" s="214"/>
      <c r="GO84" s="214"/>
      <c r="GP84" s="214"/>
      <c r="GQ84" s="214"/>
      <c r="GR84" s="214"/>
      <c r="GS84" s="214"/>
      <c r="GT84" s="214"/>
      <c r="GU84" s="214"/>
      <c r="GV84" s="214"/>
      <c r="GW84" s="214"/>
      <c r="GX84" s="214"/>
      <c r="GY84" s="214"/>
      <c r="GZ84" s="214"/>
      <c r="HA84" s="214"/>
      <c r="HB84" s="214"/>
      <c r="HC84" s="214"/>
      <c r="HD84" s="214"/>
      <c r="HE84" s="214"/>
      <c r="HF84" s="214"/>
      <c r="HG84" s="214"/>
      <c r="HH84" s="214"/>
      <c r="HI84" s="214"/>
      <c r="HJ84" s="214"/>
      <c r="HK84" s="214"/>
      <c r="HL84" s="214"/>
      <c r="HM84" s="214"/>
      <c r="HN84" s="214"/>
      <c r="HO84" s="214"/>
      <c r="HP84" s="214"/>
      <c r="HQ84" s="214"/>
      <c r="HR84" s="214"/>
      <c r="HS84" s="214"/>
      <c r="HT84" s="214"/>
      <c r="HU84" s="214"/>
      <c r="HV84" s="214"/>
      <c r="HW84" s="214"/>
      <c r="HX84" s="214"/>
      <c r="HY84" s="214"/>
      <c r="HZ84" s="214"/>
      <c r="IA84" s="214"/>
      <c r="IB84" s="214"/>
      <c r="IC84" s="214"/>
      <c r="ID84" s="214"/>
      <c r="IE84" s="214"/>
      <c r="IF84" s="214"/>
      <c r="IG84" s="214"/>
      <c r="IH84" s="214"/>
      <c r="II84" s="214"/>
      <c r="IJ84" s="214"/>
      <c r="IK84" s="214"/>
      <c r="IL84" s="214"/>
      <c r="IM84" s="214"/>
      <c r="IN84" s="214"/>
      <c r="IO84" s="214"/>
      <c r="IP84" s="214"/>
      <c r="IQ84" s="214"/>
      <c r="IR84" s="214"/>
      <c r="IS84" s="214"/>
      <c r="IT84" s="214"/>
      <c r="IU84" s="214"/>
      <c r="IV84" s="214"/>
    </row>
    <row r="85" spans="1:9" ht="63.75" customHeight="1">
      <c r="A85" s="19" t="s">
        <v>622</v>
      </c>
      <c r="B85" s="260" t="s">
        <v>465</v>
      </c>
      <c r="C85" s="260"/>
      <c r="D85" s="201">
        <f>4261.6</f>
        <v>4261.6</v>
      </c>
      <c r="E85" s="201">
        <v>4679.454</v>
      </c>
      <c r="F85" s="99">
        <f>1202+1418.344</f>
        <v>2620.344</v>
      </c>
      <c r="I85" s="214"/>
    </row>
    <row r="86" spans="1:9" ht="18" customHeight="1">
      <c r="A86" s="19"/>
      <c r="B86" s="261" t="s">
        <v>291</v>
      </c>
      <c r="C86" s="261"/>
      <c r="D86" s="199" t="e">
        <f>D10+D39</f>
        <v>#REF!</v>
      </c>
      <c r="E86" s="199" t="e">
        <f>E10+E39</f>
        <v>#REF!</v>
      </c>
      <c r="F86" s="199">
        <f>F10+F39</f>
        <v>639480.62118</v>
      </c>
      <c r="I86" s="213"/>
    </row>
    <row r="87" spans="3:5" ht="15.75" customHeight="1">
      <c r="C87" s="121"/>
      <c r="D87" s="226"/>
      <c r="E87" s="226"/>
    </row>
    <row r="88" spans="3:5" ht="15.75" customHeight="1">
      <c r="C88" s="121"/>
      <c r="D88" s="220"/>
      <c r="E88" s="227"/>
    </row>
    <row r="89" spans="3:5" ht="15.75" customHeight="1">
      <c r="C89" s="121"/>
      <c r="D89" s="220"/>
      <c r="E89" s="220"/>
    </row>
    <row r="90" spans="4:5" ht="15.75" customHeight="1">
      <c r="D90" s="220"/>
      <c r="E90" s="220"/>
    </row>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44.25" customHeight="1"/>
    <row r="106" ht="44.25" customHeight="1"/>
    <row r="107" ht="44.25" customHeight="1"/>
    <row r="108" ht="44.25" customHeight="1"/>
    <row r="109" ht="44.25" customHeight="1"/>
  </sheetData>
  <sheetProtection/>
  <mergeCells count="89">
    <mergeCell ref="C1:G1"/>
    <mergeCell ref="C2:G2"/>
    <mergeCell ref="C3:G3"/>
    <mergeCell ref="C4:G4"/>
    <mergeCell ref="G8:G9"/>
    <mergeCell ref="A6:G6"/>
    <mergeCell ref="B7:C7"/>
    <mergeCell ref="A8:A9"/>
    <mergeCell ref="B8:C9"/>
    <mergeCell ref="D8:D9"/>
    <mergeCell ref="E8:E9"/>
    <mergeCell ref="F8:F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6:C46"/>
    <mergeCell ref="B47:C47"/>
    <mergeCell ref="B48:C48"/>
    <mergeCell ref="B49:C49"/>
    <mergeCell ref="B45:C45"/>
    <mergeCell ref="B50:C50"/>
    <mergeCell ref="B53:C53"/>
    <mergeCell ref="B54:C54"/>
    <mergeCell ref="B55:C55"/>
    <mergeCell ref="B56:C56"/>
    <mergeCell ref="B57:C57"/>
    <mergeCell ref="B51:C51"/>
    <mergeCell ref="B52:C52"/>
    <mergeCell ref="B58:C58"/>
    <mergeCell ref="B60:C60"/>
    <mergeCell ref="B62:C62"/>
    <mergeCell ref="B64:C64"/>
    <mergeCell ref="B65:C65"/>
    <mergeCell ref="B67:C67"/>
    <mergeCell ref="B59:C59"/>
    <mergeCell ref="B61:C61"/>
    <mergeCell ref="B66:C66"/>
    <mergeCell ref="B63:C63"/>
    <mergeCell ref="B69:C69"/>
    <mergeCell ref="B71:C71"/>
    <mergeCell ref="B70:C70"/>
    <mergeCell ref="B68:C68"/>
    <mergeCell ref="B75:C75"/>
    <mergeCell ref="B76:C76"/>
    <mergeCell ref="B77:C77"/>
    <mergeCell ref="B78:C78"/>
    <mergeCell ref="B72:C72"/>
    <mergeCell ref="B73:C73"/>
    <mergeCell ref="B74:C74"/>
    <mergeCell ref="B84:C84"/>
    <mergeCell ref="B85:C85"/>
    <mergeCell ref="B86:C86"/>
    <mergeCell ref="B79:C79"/>
    <mergeCell ref="B80:C80"/>
    <mergeCell ref="B81:C81"/>
    <mergeCell ref="B82:C82"/>
    <mergeCell ref="B83:C83"/>
  </mergeCells>
  <printOptions/>
  <pageMargins left="0.7086614173228347" right="0.7086614173228347" top="0.35433070866141736" bottom="0.35433070866141736" header="0.31496062992125984" footer="0.31496062992125984"/>
  <pageSetup fitToHeight="0" fitToWidth="1" horizontalDpi="600" verticalDpi="600" orientation="portrait" paperSize="9" scale="74" r:id="rId1"/>
</worksheet>
</file>

<file path=xl/worksheets/sheet4.xml><?xml version="1.0" encoding="utf-8"?>
<worksheet xmlns="http://schemas.openxmlformats.org/spreadsheetml/2006/main" xmlns:r="http://schemas.openxmlformats.org/officeDocument/2006/relationships">
  <sheetPr>
    <tabColor rgb="FFFF0000"/>
  </sheetPr>
  <dimension ref="A1:IV88"/>
  <sheetViews>
    <sheetView view="pageBreakPreview" zoomScale="90" zoomScaleSheetLayoutView="90" zoomScalePageLayoutView="0" workbookViewId="0" topLeftCell="B80">
      <selection activeCell="A6" sqref="A6:H6"/>
    </sheetView>
  </sheetViews>
  <sheetFormatPr defaultColWidth="16.625" defaultRowHeight="12.75"/>
  <cols>
    <col min="1" max="1" width="26.50390625" style="218" customWidth="1"/>
    <col min="2" max="2" width="9.125" style="219" customWidth="1"/>
    <col min="3" max="3" width="63.125" style="219" customWidth="1"/>
    <col min="4" max="5" width="16.00390625" style="25" hidden="1" customWidth="1"/>
    <col min="6" max="6" width="18.875" style="214" customWidth="1"/>
    <col min="7" max="7" width="15.50390625" style="214" hidden="1" customWidth="1"/>
    <col min="8" max="8" width="18.375" style="214" customWidth="1"/>
    <col min="9" max="9" width="17.625" style="214" hidden="1" customWidth="1"/>
    <col min="10" max="10" width="15.125" style="25" bestFit="1" customWidth="1"/>
    <col min="11" max="11" width="20.375" style="213" customWidth="1"/>
    <col min="12" max="12" width="18.50390625" style="213" customWidth="1"/>
    <col min="13" max="13" width="16.375" style="213" customWidth="1"/>
    <col min="14" max="14" width="9.125" style="213" customWidth="1"/>
    <col min="15" max="250" width="9.125" style="25" customWidth="1"/>
    <col min="251" max="251" width="24.00390625" style="25" customWidth="1"/>
    <col min="252" max="252" width="9.125" style="25" customWidth="1"/>
    <col min="253" max="253" width="51.50390625" style="25" customWidth="1"/>
    <col min="254" max="255" width="0" style="25" hidden="1" customWidth="1"/>
    <col min="256" max="16384" width="16.625" style="25" customWidth="1"/>
  </cols>
  <sheetData>
    <row r="1" spans="4:8" ht="15">
      <c r="D1" s="269" t="s">
        <v>795</v>
      </c>
      <c r="E1" s="269"/>
      <c r="F1" s="269" t="s">
        <v>924</v>
      </c>
      <c r="G1" s="293"/>
      <c r="H1" s="293"/>
    </row>
    <row r="2" spans="3:8" ht="15">
      <c r="C2" s="269"/>
      <c r="D2" s="269"/>
      <c r="E2" s="269"/>
      <c r="F2" s="269" t="s">
        <v>390</v>
      </c>
      <c r="G2" s="269"/>
      <c r="H2" s="269"/>
    </row>
    <row r="3" spans="3:8" ht="15">
      <c r="C3" s="269"/>
      <c r="D3" s="269"/>
      <c r="E3" s="269"/>
      <c r="F3" s="269" t="s">
        <v>391</v>
      </c>
      <c r="G3" s="269"/>
      <c r="H3" s="269"/>
    </row>
    <row r="4" spans="3:8" ht="13.5" customHeight="1">
      <c r="C4" s="269"/>
      <c r="D4" s="269"/>
      <c r="E4" s="269"/>
      <c r="F4" s="269" t="s">
        <v>977</v>
      </c>
      <c r="G4" s="293"/>
      <c r="H4" s="293"/>
    </row>
    <row r="5" spans="4:5" ht="15">
      <c r="D5" s="220"/>
      <c r="E5" s="220"/>
    </row>
    <row r="6" spans="1:8" ht="20.25" customHeight="1">
      <c r="A6" s="270" t="s">
        <v>907</v>
      </c>
      <c r="B6" s="270"/>
      <c r="C6" s="270"/>
      <c r="D6" s="270"/>
      <c r="E6" s="271"/>
      <c r="F6" s="271"/>
      <c r="G6" s="271"/>
      <c r="H6" s="271"/>
    </row>
    <row r="7" spans="1:9" ht="15" customHeight="1">
      <c r="A7" s="221"/>
      <c r="B7" s="272"/>
      <c r="C7" s="272"/>
      <c r="D7" s="222"/>
      <c r="E7" s="222"/>
      <c r="F7" s="198"/>
      <c r="G7" s="198"/>
      <c r="H7" s="209" t="s">
        <v>136</v>
      </c>
      <c r="I7" s="198" t="s">
        <v>136</v>
      </c>
    </row>
    <row r="8" spans="1:10" ht="15" customHeight="1">
      <c r="A8" s="285" t="s">
        <v>137</v>
      </c>
      <c r="B8" s="287" t="s">
        <v>333</v>
      </c>
      <c r="C8" s="288"/>
      <c r="D8" s="291" t="s">
        <v>495</v>
      </c>
      <c r="E8" s="291" t="s">
        <v>623</v>
      </c>
      <c r="F8" s="259" t="s">
        <v>894</v>
      </c>
      <c r="G8" s="259" t="s">
        <v>875</v>
      </c>
      <c r="H8" s="259" t="s">
        <v>895</v>
      </c>
      <c r="I8" s="259" t="s">
        <v>896</v>
      </c>
      <c r="J8" s="212"/>
    </row>
    <row r="9" spans="1:10" ht="36.75" customHeight="1">
      <c r="A9" s="286"/>
      <c r="B9" s="289"/>
      <c r="C9" s="290"/>
      <c r="D9" s="292"/>
      <c r="E9" s="292"/>
      <c r="F9" s="259"/>
      <c r="G9" s="259"/>
      <c r="H9" s="259"/>
      <c r="I9" s="259"/>
      <c r="J9" s="212"/>
    </row>
    <row r="10" spans="1:11" ht="18.75" customHeight="1">
      <c r="A10" s="3" t="s">
        <v>239</v>
      </c>
      <c r="B10" s="273" t="s">
        <v>240</v>
      </c>
      <c r="C10" s="274"/>
      <c r="D10" s="199">
        <f aca="true" t="shared" si="0" ref="D10:I10">D11+D13+D15+D20+D22+D30+D32+D34+D38+D39</f>
        <v>213214.3</v>
      </c>
      <c r="E10" s="199">
        <f t="shared" si="0"/>
        <v>214614.3</v>
      </c>
      <c r="F10" s="199">
        <f t="shared" si="0"/>
        <v>274226</v>
      </c>
      <c r="G10" s="199">
        <f t="shared" si="0"/>
        <v>2653</v>
      </c>
      <c r="H10" s="199">
        <f t="shared" si="0"/>
        <v>271441</v>
      </c>
      <c r="I10" s="199">
        <f t="shared" si="0"/>
        <v>57844.7</v>
      </c>
      <c r="J10" s="229"/>
      <c r="K10" s="230"/>
    </row>
    <row r="11" spans="1:13" ht="15" customHeight="1">
      <c r="A11" s="3" t="s">
        <v>241</v>
      </c>
      <c r="B11" s="273" t="s">
        <v>251</v>
      </c>
      <c r="C11" s="274"/>
      <c r="D11" s="199">
        <f aca="true" t="shared" si="1" ref="D11:I11">SUM(D12)</f>
        <v>178061</v>
      </c>
      <c r="E11" s="199">
        <f t="shared" si="1"/>
        <v>179342</v>
      </c>
      <c r="F11" s="199">
        <f>SUM(F12)</f>
        <v>215832</v>
      </c>
      <c r="G11" s="199">
        <f t="shared" si="1"/>
        <v>0</v>
      </c>
      <c r="H11" s="199">
        <f t="shared" si="1"/>
        <v>212259</v>
      </c>
      <c r="I11" s="199">
        <f t="shared" si="1"/>
        <v>32917</v>
      </c>
      <c r="J11" s="231"/>
      <c r="K11" s="231"/>
      <c r="L11" s="231"/>
      <c r="M11" s="231"/>
    </row>
    <row r="12" spans="1:11" ht="15" customHeight="1">
      <c r="A12" s="19" t="s">
        <v>388</v>
      </c>
      <c r="B12" s="275" t="s">
        <v>252</v>
      </c>
      <c r="C12" s="276"/>
      <c r="D12" s="201">
        <v>178061</v>
      </c>
      <c r="E12" s="201">
        <v>179342</v>
      </c>
      <c r="F12" s="99">
        <v>215832</v>
      </c>
      <c r="G12" s="99"/>
      <c r="H12" s="99">
        <v>212259</v>
      </c>
      <c r="I12" s="99">
        <f>H12-E12</f>
        <v>32917</v>
      </c>
      <c r="J12" s="210"/>
      <c r="K12" s="211"/>
    </row>
    <row r="13" spans="1:10" ht="45" customHeight="1">
      <c r="A13" s="3" t="s">
        <v>432</v>
      </c>
      <c r="B13" s="273" t="s">
        <v>433</v>
      </c>
      <c r="C13" s="274"/>
      <c r="D13" s="199">
        <f aca="true" t="shared" si="2" ref="D13:I13">SUM(D14)</f>
        <v>15464</v>
      </c>
      <c r="E13" s="199">
        <f t="shared" si="2"/>
        <v>15464</v>
      </c>
      <c r="F13" s="199">
        <f t="shared" si="2"/>
        <v>16800</v>
      </c>
      <c r="G13" s="199">
        <f t="shared" si="2"/>
        <v>0</v>
      </c>
      <c r="H13" s="199">
        <f t="shared" si="2"/>
        <v>16800</v>
      </c>
      <c r="I13" s="199">
        <f t="shared" si="2"/>
        <v>1336</v>
      </c>
      <c r="J13" s="232"/>
    </row>
    <row r="14" spans="1:10" ht="29.25" customHeight="1">
      <c r="A14" s="19" t="s">
        <v>430</v>
      </c>
      <c r="B14" s="275" t="s">
        <v>431</v>
      </c>
      <c r="C14" s="276"/>
      <c r="D14" s="201">
        <v>15464</v>
      </c>
      <c r="E14" s="201">
        <v>15464</v>
      </c>
      <c r="F14" s="99">
        <v>16800</v>
      </c>
      <c r="G14" s="99"/>
      <c r="H14" s="99">
        <v>16800</v>
      </c>
      <c r="I14" s="99">
        <f>H14-E14</f>
        <v>1336</v>
      </c>
      <c r="J14" s="212"/>
    </row>
    <row r="15" spans="1:10" ht="15" customHeight="1">
      <c r="A15" s="3" t="s">
        <v>253</v>
      </c>
      <c r="B15" s="273" t="s">
        <v>255</v>
      </c>
      <c r="C15" s="274"/>
      <c r="D15" s="199">
        <f aca="true" t="shared" si="3" ref="D15:I15">SUM(D16:D19)</f>
        <v>1576.4</v>
      </c>
      <c r="E15" s="199">
        <f t="shared" si="3"/>
        <v>1603.4</v>
      </c>
      <c r="F15" s="199">
        <f t="shared" si="3"/>
        <v>23793</v>
      </c>
      <c r="G15" s="199">
        <f t="shared" si="3"/>
        <v>0</v>
      </c>
      <c r="H15" s="199">
        <f t="shared" si="3"/>
        <v>24570</v>
      </c>
      <c r="I15" s="199">
        <f t="shared" si="3"/>
        <v>22966.6</v>
      </c>
      <c r="J15" s="212"/>
    </row>
    <row r="16" spans="1:10" ht="30" customHeight="1">
      <c r="A16" s="19" t="s">
        <v>876</v>
      </c>
      <c r="B16" s="275" t="s">
        <v>624</v>
      </c>
      <c r="C16" s="276"/>
      <c r="D16" s="201">
        <v>293.4</v>
      </c>
      <c r="E16" s="201">
        <v>293.4</v>
      </c>
      <c r="F16" s="201">
        <v>18219</v>
      </c>
      <c r="G16" s="99"/>
      <c r="H16" s="99">
        <v>18809</v>
      </c>
      <c r="I16" s="99">
        <f>H16-E16</f>
        <v>18515.6</v>
      </c>
      <c r="J16" s="212"/>
    </row>
    <row r="17" spans="1:10" ht="30" customHeight="1" hidden="1">
      <c r="A17" s="19" t="s">
        <v>405</v>
      </c>
      <c r="B17" s="275" t="s">
        <v>256</v>
      </c>
      <c r="C17" s="276"/>
      <c r="D17" s="201">
        <v>0</v>
      </c>
      <c r="E17" s="201">
        <v>0</v>
      </c>
      <c r="F17" s="99"/>
      <c r="G17" s="99"/>
      <c r="H17" s="99"/>
      <c r="I17" s="99"/>
      <c r="J17" s="212"/>
    </row>
    <row r="18" spans="1:10" ht="22.5" customHeight="1">
      <c r="A18" s="19" t="s">
        <v>406</v>
      </c>
      <c r="B18" s="275" t="s">
        <v>257</v>
      </c>
      <c r="C18" s="276"/>
      <c r="D18" s="201">
        <v>1213</v>
      </c>
      <c r="E18" s="201">
        <v>1240</v>
      </c>
      <c r="F18" s="99">
        <v>1562</v>
      </c>
      <c r="G18" s="99"/>
      <c r="H18" s="99">
        <v>1621</v>
      </c>
      <c r="I18" s="99">
        <f>H18-E18</f>
        <v>381</v>
      </c>
      <c r="J18" s="212"/>
    </row>
    <row r="19" spans="1:10" ht="36.75" customHeight="1">
      <c r="A19" s="19" t="s">
        <v>434</v>
      </c>
      <c r="B19" s="275" t="s">
        <v>435</v>
      </c>
      <c r="C19" s="276"/>
      <c r="D19" s="201">
        <v>70</v>
      </c>
      <c r="E19" s="201">
        <v>70</v>
      </c>
      <c r="F19" s="99">
        <v>4012</v>
      </c>
      <c r="G19" s="99"/>
      <c r="H19" s="99">
        <v>4140</v>
      </c>
      <c r="I19" s="99">
        <f>H19-E19</f>
        <v>4070</v>
      </c>
      <c r="J19" s="212"/>
    </row>
    <row r="20" spans="1:10" ht="15" customHeight="1">
      <c r="A20" s="3" t="s">
        <v>258</v>
      </c>
      <c r="B20" s="273" t="s">
        <v>259</v>
      </c>
      <c r="C20" s="274"/>
      <c r="D20" s="199">
        <f aca="true" t="shared" si="4" ref="D20:I20">SUM(D21:D21)</f>
        <v>3052</v>
      </c>
      <c r="E20" s="199">
        <f t="shared" si="4"/>
        <v>3144</v>
      </c>
      <c r="F20" s="199">
        <f t="shared" si="4"/>
        <v>2485</v>
      </c>
      <c r="G20" s="199">
        <f t="shared" si="4"/>
        <v>0</v>
      </c>
      <c r="H20" s="199">
        <f t="shared" si="4"/>
        <v>2485</v>
      </c>
      <c r="I20" s="199">
        <f t="shared" si="4"/>
        <v>659</v>
      </c>
      <c r="J20" s="212"/>
    </row>
    <row r="21" spans="1:10" ht="46.5" customHeight="1">
      <c r="A21" s="19" t="s">
        <v>436</v>
      </c>
      <c r="B21" s="283" t="s">
        <v>12</v>
      </c>
      <c r="C21" s="284"/>
      <c r="D21" s="201">
        <v>3052</v>
      </c>
      <c r="E21" s="201">
        <v>3144</v>
      </c>
      <c r="F21" s="99">
        <v>2485</v>
      </c>
      <c r="G21" s="99"/>
      <c r="H21" s="99">
        <v>2485</v>
      </c>
      <c r="I21" s="99">
        <f>E21-H21</f>
        <v>659</v>
      </c>
      <c r="J21" s="212"/>
    </row>
    <row r="22" spans="1:10" ht="37.5" customHeight="1">
      <c r="A22" s="3" t="s">
        <v>260</v>
      </c>
      <c r="B22" s="273" t="s">
        <v>407</v>
      </c>
      <c r="C22" s="274"/>
      <c r="D22" s="199">
        <f aca="true" t="shared" si="5" ref="D22:I22">SUM(D23:D29)</f>
        <v>13196.900000000001</v>
      </c>
      <c r="E22" s="199">
        <f t="shared" si="5"/>
        <v>13196.900000000001</v>
      </c>
      <c r="F22" s="199">
        <f>SUM(F23:F29)</f>
        <v>10676</v>
      </c>
      <c r="G22" s="199">
        <f t="shared" si="5"/>
        <v>2653</v>
      </c>
      <c r="H22" s="199">
        <f t="shared" si="5"/>
        <v>10822</v>
      </c>
      <c r="I22" s="199">
        <f t="shared" si="5"/>
        <v>-2374.8999999999996</v>
      </c>
      <c r="J22" s="212"/>
    </row>
    <row r="23" spans="1:10" ht="84" customHeight="1">
      <c r="A23" s="19" t="s">
        <v>9</v>
      </c>
      <c r="B23" s="275" t="s">
        <v>472</v>
      </c>
      <c r="C23" s="276"/>
      <c r="D23" s="201">
        <v>2267.1</v>
      </c>
      <c r="E23" s="201">
        <v>2267.1</v>
      </c>
      <c r="F23" s="99">
        <v>1293</v>
      </c>
      <c r="G23" s="99"/>
      <c r="H23" s="99">
        <v>1305</v>
      </c>
      <c r="I23" s="99">
        <f aca="true" t="shared" si="6" ref="I23:I29">H23-E23</f>
        <v>-962.0999999999999</v>
      </c>
      <c r="J23" s="233"/>
    </row>
    <row r="24" spans="1:10" ht="95.25" customHeight="1" hidden="1">
      <c r="A24" s="19" t="s">
        <v>11</v>
      </c>
      <c r="B24" s="275" t="s">
        <v>877</v>
      </c>
      <c r="C24" s="276"/>
      <c r="D24" s="201">
        <v>0</v>
      </c>
      <c r="E24" s="201">
        <v>0</v>
      </c>
      <c r="F24" s="99"/>
      <c r="G24" s="99"/>
      <c r="H24" s="99"/>
      <c r="I24" s="99">
        <f t="shared" si="6"/>
        <v>0</v>
      </c>
      <c r="J24" s="212"/>
    </row>
    <row r="25" spans="1:10" ht="66" customHeight="1">
      <c r="A25" s="19" t="s">
        <v>219</v>
      </c>
      <c r="B25" s="275" t="s">
        <v>878</v>
      </c>
      <c r="C25" s="276"/>
      <c r="D25" s="201">
        <v>7300</v>
      </c>
      <c r="E25" s="201">
        <v>7300</v>
      </c>
      <c r="F25" s="99">
        <v>6000</v>
      </c>
      <c r="G25" s="99"/>
      <c r="H25" s="99">
        <v>6000</v>
      </c>
      <c r="I25" s="99">
        <f t="shared" si="6"/>
        <v>-1300</v>
      </c>
      <c r="J25" s="212"/>
    </row>
    <row r="26" spans="1:10" ht="63.75" customHeight="1">
      <c r="A26" s="19" t="s">
        <v>312</v>
      </c>
      <c r="B26" s="275" t="s">
        <v>231</v>
      </c>
      <c r="C26" s="276"/>
      <c r="D26" s="201">
        <v>116</v>
      </c>
      <c r="E26" s="201">
        <v>116</v>
      </c>
      <c r="F26" s="99">
        <v>315</v>
      </c>
      <c r="G26" s="99"/>
      <c r="H26" s="99">
        <v>328</v>
      </c>
      <c r="I26" s="99">
        <f t="shared" si="6"/>
        <v>212</v>
      </c>
      <c r="J26" s="212"/>
    </row>
    <row r="27" spans="1:10" ht="68.25" customHeight="1">
      <c r="A27" s="19" t="s">
        <v>170</v>
      </c>
      <c r="B27" s="275" t="s">
        <v>410</v>
      </c>
      <c r="C27" s="276"/>
      <c r="D27" s="201">
        <v>3203.8</v>
      </c>
      <c r="E27" s="201">
        <v>3203.8</v>
      </c>
      <c r="F27" s="99">
        <v>105</v>
      </c>
      <c r="G27" s="99"/>
      <c r="H27" s="99">
        <v>108</v>
      </c>
      <c r="I27" s="99">
        <f t="shared" si="6"/>
        <v>-3095.8</v>
      </c>
      <c r="J27" s="212"/>
    </row>
    <row r="28" spans="1:10" ht="59.25" customHeight="1" hidden="1">
      <c r="A28" s="19" t="s">
        <v>313</v>
      </c>
      <c r="B28" s="275" t="s">
        <v>171</v>
      </c>
      <c r="C28" s="276"/>
      <c r="D28" s="56">
        <v>0</v>
      </c>
      <c r="E28" s="56">
        <v>0</v>
      </c>
      <c r="F28" s="99"/>
      <c r="G28" s="99">
        <f>F28-D28</f>
        <v>0</v>
      </c>
      <c r="H28" s="99"/>
      <c r="I28" s="99">
        <f t="shared" si="6"/>
        <v>0</v>
      </c>
      <c r="J28" s="212"/>
    </row>
    <row r="29" spans="1:10" ht="42.75" customHeight="1">
      <c r="A29" s="19" t="s">
        <v>324</v>
      </c>
      <c r="B29" s="275" t="s">
        <v>325</v>
      </c>
      <c r="C29" s="276"/>
      <c r="D29" s="201">
        <v>310</v>
      </c>
      <c r="E29" s="201">
        <v>310</v>
      </c>
      <c r="F29" s="99">
        <v>2963</v>
      </c>
      <c r="G29" s="99">
        <f>F29-D29</f>
        <v>2653</v>
      </c>
      <c r="H29" s="99">
        <v>3081</v>
      </c>
      <c r="I29" s="99">
        <f t="shared" si="6"/>
        <v>2771</v>
      </c>
      <c r="J29" s="212"/>
    </row>
    <row r="30" spans="1:10" ht="23.25" customHeight="1">
      <c r="A30" s="3" t="s">
        <v>261</v>
      </c>
      <c r="B30" s="273" t="s">
        <v>262</v>
      </c>
      <c r="C30" s="274"/>
      <c r="D30" s="199">
        <f aca="true" t="shared" si="7" ref="D30:I30">SUM(D31)</f>
        <v>475</v>
      </c>
      <c r="E30" s="199">
        <f t="shared" si="7"/>
        <v>475</v>
      </c>
      <c r="F30" s="199">
        <f t="shared" si="7"/>
        <v>1380</v>
      </c>
      <c r="G30" s="199">
        <f t="shared" si="7"/>
        <v>0</v>
      </c>
      <c r="H30" s="199">
        <f t="shared" si="7"/>
        <v>1380</v>
      </c>
      <c r="I30" s="199">
        <f t="shared" si="7"/>
        <v>905</v>
      </c>
      <c r="J30" s="212"/>
    </row>
    <row r="31" spans="1:10" ht="24" customHeight="1">
      <c r="A31" s="19" t="s">
        <v>389</v>
      </c>
      <c r="B31" s="275" t="s">
        <v>263</v>
      </c>
      <c r="C31" s="276"/>
      <c r="D31" s="201">
        <v>475</v>
      </c>
      <c r="E31" s="201">
        <v>475</v>
      </c>
      <c r="F31" s="99">
        <v>1380</v>
      </c>
      <c r="G31" s="99"/>
      <c r="H31" s="99">
        <v>1380</v>
      </c>
      <c r="I31" s="99">
        <f>H31-E31</f>
        <v>905</v>
      </c>
      <c r="J31" s="212"/>
    </row>
    <row r="32" spans="1:10" ht="31.5" customHeight="1">
      <c r="A32" s="3" t="s">
        <v>264</v>
      </c>
      <c r="B32" s="273" t="s">
        <v>265</v>
      </c>
      <c r="C32" s="274"/>
      <c r="D32" s="199">
        <f aca="true" t="shared" si="8" ref="D32:I32">SUM(D33:D33)</f>
        <v>1139</v>
      </c>
      <c r="E32" s="199">
        <f t="shared" si="8"/>
        <v>1139</v>
      </c>
      <c r="F32" s="199">
        <f t="shared" si="8"/>
        <v>1000</v>
      </c>
      <c r="G32" s="199">
        <f t="shared" si="8"/>
        <v>0</v>
      </c>
      <c r="H32" s="199">
        <f t="shared" si="8"/>
        <v>1035</v>
      </c>
      <c r="I32" s="199">
        <f t="shared" si="8"/>
        <v>-104</v>
      </c>
      <c r="J32" s="212"/>
    </row>
    <row r="33" spans="1:10" ht="24" customHeight="1">
      <c r="A33" s="19" t="s">
        <v>412</v>
      </c>
      <c r="B33" s="275" t="s">
        <v>413</v>
      </c>
      <c r="C33" s="276"/>
      <c r="D33" s="201">
        <v>1139</v>
      </c>
      <c r="E33" s="201">
        <v>1139</v>
      </c>
      <c r="F33" s="99">
        <v>1000</v>
      </c>
      <c r="G33" s="99"/>
      <c r="H33" s="99">
        <v>1035</v>
      </c>
      <c r="I33" s="99">
        <f>H33-E33</f>
        <v>-104</v>
      </c>
      <c r="J33" s="212"/>
    </row>
    <row r="34" spans="1:10" ht="39" customHeight="1">
      <c r="A34" s="3" t="s">
        <v>266</v>
      </c>
      <c r="B34" s="273" t="s">
        <v>267</v>
      </c>
      <c r="C34" s="274"/>
      <c r="D34" s="199">
        <f aca="true" t="shared" si="9" ref="D34:I34">SUM(D35:D37)</f>
        <v>250</v>
      </c>
      <c r="E34" s="199">
        <f t="shared" si="9"/>
        <v>250</v>
      </c>
      <c r="F34" s="199">
        <f t="shared" si="9"/>
        <v>400</v>
      </c>
      <c r="G34" s="199">
        <f t="shared" si="9"/>
        <v>0</v>
      </c>
      <c r="H34" s="199">
        <f t="shared" si="9"/>
        <v>400</v>
      </c>
      <c r="I34" s="199">
        <f t="shared" si="9"/>
        <v>-150</v>
      </c>
      <c r="J34" s="212"/>
    </row>
    <row r="35" spans="1:10" ht="85.5" customHeight="1" hidden="1">
      <c r="A35" s="19" t="s">
        <v>414</v>
      </c>
      <c r="B35" s="275" t="s">
        <v>426</v>
      </c>
      <c r="C35" s="276"/>
      <c r="D35" s="201">
        <v>0</v>
      </c>
      <c r="E35" s="201">
        <v>0</v>
      </c>
      <c r="F35" s="99">
        <v>0</v>
      </c>
      <c r="G35" s="99"/>
      <c r="H35" s="99">
        <v>0</v>
      </c>
      <c r="I35" s="99"/>
      <c r="J35" s="212"/>
    </row>
    <row r="36" spans="1:10" ht="54.75" customHeight="1">
      <c r="A36" s="19" t="s">
        <v>485</v>
      </c>
      <c r="B36" s="275" t="s">
        <v>486</v>
      </c>
      <c r="C36" s="276"/>
      <c r="D36" s="201">
        <v>250</v>
      </c>
      <c r="E36" s="201">
        <v>250</v>
      </c>
      <c r="F36" s="99">
        <v>400</v>
      </c>
      <c r="G36" s="99"/>
      <c r="H36" s="99">
        <v>400</v>
      </c>
      <c r="I36" s="99">
        <f>E36-H36</f>
        <v>-150</v>
      </c>
      <c r="J36" s="212"/>
    </row>
    <row r="37" spans="1:10" ht="55.5" customHeight="1" hidden="1">
      <c r="A37" s="19" t="s">
        <v>485</v>
      </c>
      <c r="B37" s="275" t="s">
        <v>486</v>
      </c>
      <c r="C37" s="276"/>
      <c r="D37" s="201"/>
      <c r="E37" s="201"/>
      <c r="F37" s="99"/>
      <c r="G37" s="99"/>
      <c r="H37" s="99"/>
      <c r="I37" s="99"/>
      <c r="J37" s="212"/>
    </row>
    <row r="38" spans="1:10" ht="18.75" customHeight="1">
      <c r="A38" s="3" t="s">
        <v>268</v>
      </c>
      <c r="B38" s="273" t="s">
        <v>269</v>
      </c>
      <c r="C38" s="274"/>
      <c r="D38" s="199">
        <v>0</v>
      </c>
      <c r="E38" s="199">
        <v>0</v>
      </c>
      <c r="F38" s="203">
        <v>1560</v>
      </c>
      <c r="G38" s="203"/>
      <c r="H38" s="203">
        <v>1390</v>
      </c>
      <c r="I38" s="99">
        <f>H38-E38</f>
        <v>1390</v>
      </c>
      <c r="J38" s="212"/>
    </row>
    <row r="39" spans="1:256" s="228" customFormat="1" ht="18.75" customHeight="1">
      <c r="A39" s="3" t="s">
        <v>314</v>
      </c>
      <c r="B39" s="273" t="s">
        <v>315</v>
      </c>
      <c r="C39" s="274"/>
      <c r="D39" s="199">
        <f aca="true" t="shared" si="10" ref="D39:I39">SUM(D40)</f>
        <v>0</v>
      </c>
      <c r="E39" s="199">
        <f t="shared" si="10"/>
        <v>0</v>
      </c>
      <c r="F39" s="199">
        <f t="shared" si="10"/>
        <v>300</v>
      </c>
      <c r="G39" s="199">
        <f t="shared" si="10"/>
        <v>0</v>
      </c>
      <c r="H39" s="199">
        <f t="shared" si="10"/>
        <v>300</v>
      </c>
      <c r="I39" s="199">
        <f t="shared" si="10"/>
        <v>300</v>
      </c>
      <c r="J39" s="212"/>
      <c r="K39" s="213"/>
      <c r="L39" s="213"/>
      <c r="M39" s="213"/>
      <c r="N39" s="213"/>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c r="BC39" s="25"/>
      <c r="BD39" s="25"/>
      <c r="BE39" s="25"/>
      <c r="BF39" s="25"/>
      <c r="BG39" s="25"/>
      <c r="BH39" s="25"/>
      <c r="BI39" s="25"/>
      <c r="BJ39" s="25"/>
      <c r="BK39" s="25"/>
      <c r="BL39" s="25"/>
      <c r="BM39" s="25"/>
      <c r="BN39" s="25"/>
      <c r="BO39" s="25"/>
      <c r="BP39" s="25"/>
      <c r="BQ39" s="25"/>
      <c r="BR39" s="25"/>
      <c r="BS39" s="25"/>
      <c r="BT39" s="25"/>
      <c r="BU39" s="25"/>
      <c r="BV39" s="25"/>
      <c r="BW39" s="25"/>
      <c r="BX39" s="25"/>
      <c r="BY39" s="25"/>
      <c r="BZ39" s="25"/>
      <c r="CA39" s="25"/>
      <c r="CB39" s="25"/>
      <c r="CC39" s="25"/>
      <c r="CD39" s="25"/>
      <c r="CE39" s="25"/>
      <c r="CF39" s="25"/>
      <c r="CG39" s="25"/>
      <c r="CH39" s="25"/>
      <c r="CI39" s="25"/>
      <c r="CJ39" s="25"/>
      <c r="CK39" s="25"/>
      <c r="CL39" s="25"/>
      <c r="CM39" s="25"/>
      <c r="CN39" s="25"/>
      <c r="CO39" s="25"/>
      <c r="CP39" s="25"/>
      <c r="CQ39" s="25"/>
      <c r="CR39" s="25"/>
      <c r="CS39" s="25"/>
      <c r="CT39" s="25"/>
      <c r="CU39" s="25"/>
      <c r="CV39" s="25"/>
      <c r="CW39" s="25"/>
      <c r="CX39" s="25"/>
      <c r="CY39" s="25"/>
      <c r="CZ39" s="25"/>
      <c r="DA39" s="25"/>
      <c r="DB39" s="25"/>
      <c r="DC39" s="25"/>
      <c r="DD39" s="25"/>
      <c r="DE39" s="25"/>
      <c r="DF39" s="2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25"/>
      <c r="GM39" s="25"/>
      <c r="GN39" s="25"/>
      <c r="GO39" s="25"/>
      <c r="GP39" s="25"/>
      <c r="GQ39" s="25"/>
      <c r="GR39" s="25"/>
      <c r="GS39" s="25"/>
      <c r="GT39" s="25"/>
      <c r="GU39" s="25"/>
      <c r="GV39" s="25"/>
      <c r="GW39" s="25"/>
      <c r="GX39" s="25"/>
      <c r="GY39" s="25"/>
      <c r="GZ39" s="25"/>
      <c r="HA39" s="25"/>
      <c r="HB39" s="25"/>
      <c r="HC39" s="25"/>
      <c r="HD39" s="25"/>
      <c r="HE39" s="25"/>
      <c r="HF39" s="25"/>
      <c r="HG39" s="25"/>
      <c r="HH39" s="25"/>
      <c r="HI39" s="25"/>
      <c r="HJ39" s="25"/>
      <c r="HK39" s="25"/>
      <c r="HL39" s="25"/>
      <c r="HM39" s="25"/>
      <c r="HN39" s="25"/>
      <c r="HO39" s="25"/>
      <c r="HP39" s="25"/>
      <c r="HQ39" s="25"/>
      <c r="HR39" s="25"/>
      <c r="HS39" s="25"/>
      <c r="HT39" s="25"/>
      <c r="HU39" s="25"/>
      <c r="HV39" s="25"/>
      <c r="HW39" s="25"/>
      <c r="HX39" s="25"/>
      <c r="HY39" s="25"/>
      <c r="HZ39" s="25"/>
      <c r="IA39" s="25"/>
      <c r="IB39" s="25"/>
      <c r="IC39" s="25"/>
      <c r="ID39" s="25"/>
      <c r="IE39" s="25"/>
      <c r="IF39" s="25"/>
      <c r="IG39" s="25"/>
      <c r="IH39" s="25"/>
      <c r="II39" s="25"/>
      <c r="IJ39" s="25"/>
      <c r="IK39" s="25"/>
      <c r="IL39" s="25"/>
      <c r="IM39" s="25"/>
      <c r="IN39" s="25"/>
      <c r="IO39" s="25"/>
      <c r="IP39" s="25"/>
      <c r="IQ39" s="25"/>
      <c r="IR39" s="25"/>
      <c r="IS39" s="25"/>
      <c r="IT39" s="25"/>
      <c r="IU39" s="25"/>
      <c r="IV39" s="25"/>
    </row>
    <row r="40" spans="1:10" ht="17.25" customHeight="1">
      <c r="A40" s="19" t="s">
        <v>317</v>
      </c>
      <c r="B40" s="275" t="s">
        <v>319</v>
      </c>
      <c r="C40" s="276"/>
      <c r="D40" s="201">
        <v>0</v>
      </c>
      <c r="E40" s="201">
        <v>0</v>
      </c>
      <c r="F40" s="201">
        <v>300</v>
      </c>
      <c r="G40" s="201"/>
      <c r="H40" s="201">
        <v>300</v>
      </c>
      <c r="I40" s="99">
        <f>H40-E40</f>
        <v>300</v>
      </c>
      <c r="J40" s="212"/>
    </row>
    <row r="41" spans="1:13" ht="18.75" customHeight="1">
      <c r="A41" s="3" t="s">
        <v>270</v>
      </c>
      <c r="B41" s="273" t="s">
        <v>633</v>
      </c>
      <c r="C41" s="274"/>
      <c r="D41" s="199" t="e">
        <f aca="true" t="shared" si="11" ref="D41:I41">D42</f>
        <v>#REF!</v>
      </c>
      <c r="E41" s="199" t="e">
        <f t="shared" si="11"/>
        <v>#REF!</v>
      </c>
      <c r="F41" s="199">
        <f>F42</f>
        <v>322419.5498200001</v>
      </c>
      <c r="G41" s="199" t="e">
        <f>G42</f>
        <v>#REF!</v>
      </c>
      <c r="H41" s="199">
        <f>H42</f>
        <v>339603.68984</v>
      </c>
      <c r="I41" s="199" t="e">
        <f t="shared" si="11"/>
        <v>#REF!</v>
      </c>
      <c r="J41" s="231"/>
      <c r="L41" s="225"/>
      <c r="M41" s="225"/>
    </row>
    <row r="42" spans="1:10" ht="32.25" customHeight="1">
      <c r="A42" s="19" t="s">
        <v>271</v>
      </c>
      <c r="B42" s="275" t="s">
        <v>634</v>
      </c>
      <c r="C42" s="276"/>
      <c r="D42" s="199" t="e">
        <f>D43+D46+D52+#REF!</f>
        <v>#REF!</v>
      </c>
      <c r="E42" s="199" t="e">
        <f>E43+E46+E52+#REF!</f>
        <v>#REF!</v>
      </c>
      <c r="F42" s="199">
        <f>F43+F46+F52+F81</f>
        <v>322419.5498200001</v>
      </c>
      <c r="G42" s="199" t="e">
        <f>G43+G46+G52+G81</f>
        <v>#REF!</v>
      </c>
      <c r="H42" s="199">
        <f>H43+H46+H52+H81</f>
        <v>339603.68984</v>
      </c>
      <c r="I42" s="199" t="e">
        <f>I43+I46+I52+#REF!</f>
        <v>#REF!</v>
      </c>
      <c r="J42" s="231"/>
    </row>
    <row r="43" spans="1:10" ht="33" customHeight="1">
      <c r="A43" s="3" t="s">
        <v>615</v>
      </c>
      <c r="B43" s="273" t="s">
        <v>274</v>
      </c>
      <c r="C43" s="274"/>
      <c r="D43" s="199">
        <f>D44+D45</f>
        <v>0</v>
      </c>
      <c r="E43" s="199">
        <f>E44+E45</f>
        <v>0</v>
      </c>
      <c r="F43" s="99">
        <f>F44+F45</f>
        <v>0</v>
      </c>
      <c r="G43" s="99">
        <f>G44+G45</f>
        <v>0</v>
      </c>
      <c r="H43" s="99">
        <f>H44+H45</f>
        <v>0</v>
      </c>
      <c r="I43" s="99"/>
      <c r="J43" s="231"/>
    </row>
    <row r="44" spans="1:10" ht="31.5" customHeight="1">
      <c r="A44" s="19" t="s">
        <v>629</v>
      </c>
      <c r="B44" s="275" t="s">
        <v>172</v>
      </c>
      <c r="C44" s="276"/>
      <c r="D44" s="201"/>
      <c r="E44" s="201"/>
      <c r="F44" s="99">
        <v>0</v>
      </c>
      <c r="G44" s="99"/>
      <c r="H44" s="99">
        <v>0</v>
      </c>
      <c r="I44" s="99"/>
      <c r="J44" s="212"/>
    </row>
    <row r="45" spans="1:10" ht="43.5" customHeight="1">
      <c r="A45" s="19" t="s">
        <v>527</v>
      </c>
      <c r="B45" s="275" t="s">
        <v>328</v>
      </c>
      <c r="C45" s="276"/>
      <c r="D45" s="201"/>
      <c r="E45" s="201"/>
      <c r="F45" s="99">
        <v>0</v>
      </c>
      <c r="G45" s="99"/>
      <c r="H45" s="99">
        <v>0</v>
      </c>
      <c r="I45" s="99"/>
      <c r="J45" s="212"/>
    </row>
    <row r="46" spans="1:10" ht="42.75" customHeight="1">
      <c r="A46" s="3" t="s">
        <v>879</v>
      </c>
      <c r="B46" s="273" t="s">
        <v>254</v>
      </c>
      <c r="C46" s="274"/>
      <c r="D46" s="199">
        <f>D47+D50</f>
        <v>0</v>
      </c>
      <c r="E46" s="199">
        <f>E47+E50</f>
        <v>0</v>
      </c>
      <c r="F46" s="99">
        <f>F47</f>
        <v>1168.005</v>
      </c>
      <c r="G46" s="99"/>
      <c r="H46" s="99">
        <f>H47</f>
        <v>3053.5361700000003</v>
      </c>
      <c r="I46" s="99"/>
      <c r="J46" s="231"/>
    </row>
    <row r="47" spans="1:10" ht="30" customHeight="1">
      <c r="A47" s="208" t="s">
        <v>616</v>
      </c>
      <c r="B47" s="281" t="s">
        <v>329</v>
      </c>
      <c r="C47" s="282"/>
      <c r="D47" s="204">
        <f>D48</f>
        <v>0</v>
      </c>
      <c r="E47" s="204">
        <f>E48</f>
        <v>0</v>
      </c>
      <c r="F47" s="115">
        <f>F48+F49+F50</f>
        <v>1168.005</v>
      </c>
      <c r="G47" s="115">
        <f>G48+G49+G50</f>
        <v>0</v>
      </c>
      <c r="H47" s="115">
        <f>H48+H49+H50+H51</f>
        <v>3053.5361700000003</v>
      </c>
      <c r="I47" s="99"/>
      <c r="J47" s="231"/>
    </row>
    <row r="48" spans="1:10" ht="54" customHeight="1" hidden="1">
      <c r="A48" s="19" t="s">
        <v>616</v>
      </c>
      <c r="B48" s="275" t="s">
        <v>857</v>
      </c>
      <c r="C48" s="276"/>
      <c r="D48" s="201"/>
      <c r="E48" s="201"/>
      <c r="F48" s="99">
        <v>0</v>
      </c>
      <c r="G48" s="99"/>
      <c r="H48" s="99">
        <v>0</v>
      </c>
      <c r="I48" s="99"/>
      <c r="J48" s="212"/>
    </row>
    <row r="49" spans="1:10" ht="54.75" customHeight="1">
      <c r="A49" s="19" t="s">
        <v>616</v>
      </c>
      <c r="B49" s="275" t="s">
        <v>897</v>
      </c>
      <c r="C49" s="276"/>
      <c r="D49" s="201"/>
      <c r="E49" s="201"/>
      <c r="F49" s="99">
        <v>168.005</v>
      </c>
      <c r="G49" s="99"/>
      <c r="H49" s="99">
        <v>168.005</v>
      </c>
      <c r="I49" s="99"/>
      <c r="J49" s="212"/>
    </row>
    <row r="50" spans="1:10" ht="60.75" customHeight="1">
      <c r="A50" s="19" t="s">
        <v>616</v>
      </c>
      <c r="B50" s="275" t="s">
        <v>898</v>
      </c>
      <c r="C50" s="276"/>
      <c r="D50" s="201"/>
      <c r="E50" s="201"/>
      <c r="F50" s="99">
        <v>1000</v>
      </c>
      <c r="G50" s="99"/>
      <c r="H50" s="99">
        <v>1000</v>
      </c>
      <c r="I50" s="99"/>
      <c r="J50" s="212"/>
    </row>
    <row r="51" spans="1:10" ht="60.75" customHeight="1">
      <c r="A51" s="19" t="s">
        <v>616</v>
      </c>
      <c r="B51" s="275" t="s">
        <v>920</v>
      </c>
      <c r="C51" s="276"/>
      <c r="D51" s="201"/>
      <c r="E51" s="201"/>
      <c r="F51" s="99">
        <v>0</v>
      </c>
      <c r="G51" s="99"/>
      <c r="H51" s="99">
        <v>1885.53117</v>
      </c>
      <c r="I51" s="99"/>
      <c r="J51" s="212"/>
    </row>
    <row r="52" spans="1:10" ht="42" customHeight="1">
      <c r="A52" s="3" t="s">
        <v>526</v>
      </c>
      <c r="B52" s="273" t="s">
        <v>384</v>
      </c>
      <c r="C52" s="274"/>
      <c r="D52" s="199" t="e">
        <f>D54+D55+D56+D62+D53</f>
        <v>#REF!</v>
      </c>
      <c r="E52" s="199" t="e">
        <f>E54+E55+E56+E62+E53</f>
        <v>#REF!</v>
      </c>
      <c r="F52" s="199">
        <f>F53+F54+F56+F57+F58+F59+F62</f>
        <v>299326.2008200001</v>
      </c>
      <c r="G52" s="199" t="e">
        <f>G53+G54+G56+G57+G58+G59+G62</f>
        <v>#REF!</v>
      </c>
      <c r="H52" s="199">
        <f>H53+H54+H56+H57+H58+H59+H62</f>
        <v>312869.80967000005</v>
      </c>
      <c r="I52" s="199" t="e">
        <f>I53+I55+I56+I57+I58+I60+I61</f>
        <v>#REF!</v>
      </c>
      <c r="J52" s="231"/>
    </row>
    <row r="53" spans="1:10" ht="70.5" customHeight="1">
      <c r="A53" s="19" t="s">
        <v>620</v>
      </c>
      <c r="B53" s="275" t="s">
        <v>311</v>
      </c>
      <c r="C53" s="276"/>
      <c r="D53" s="201">
        <v>4647.323</v>
      </c>
      <c r="E53" s="201">
        <v>4647.323</v>
      </c>
      <c r="F53" s="99">
        <v>5493.033</v>
      </c>
      <c r="G53" s="99"/>
      <c r="H53" s="99">
        <v>5493.033</v>
      </c>
      <c r="I53" s="99">
        <f>H54-E54</f>
        <v>111.60300000000007</v>
      </c>
      <c r="J53" s="212"/>
    </row>
    <row r="54" spans="1:11" ht="30.75" customHeight="1">
      <c r="A54" s="19" t="s">
        <v>525</v>
      </c>
      <c r="B54" s="275" t="s">
        <v>883</v>
      </c>
      <c r="C54" s="276"/>
      <c r="D54" s="201">
        <v>1331</v>
      </c>
      <c r="E54" s="201">
        <v>1331</v>
      </c>
      <c r="F54" s="99">
        <v>1442.603</v>
      </c>
      <c r="G54" s="99">
        <v>1442.603</v>
      </c>
      <c r="H54" s="99">
        <v>1442.603</v>
      </c>
      <c r="I54" s="99">
        <f>H55-E55</f>
        <v>-1707.78</v>
      </c>
      <c r="J54" s="212"/>
      <c r="K54" s="25"/>
    </row>
    <row r="55" spans="1:11" ht="50.25" customHeight="1" hidden="1">
      <c r="A55" s="19" t="s">
        <v>524</v>
      </c>
      <c r="B55" s="275" t="s">
        <v>899</v>
      </c>
      <c r="C55" s="276"/>
      <c r="D55" s="201">
        <v>1707.78</v>
      </c>
      <c r="E55" s="201">
        <v>1707.78</v>
      </c>
      <c r="F55" s="99">
        <v>0</v>
      </c>
      <c r="G55" s="99">
        <f>F55-D55</f>
        <v>-1707.78</v>
      </c>
      <c r="H55" s="99">
        <v>0</v>
      </c>
      <c r="I55" s="99">
        <f>H56-E56</f>
        <v>-8.243</v>
      </c>
      <c r="J55" s="212"/>
      <c r="K55" s="25"/>
    </row>
    <row r="56" spans="1:10" ht="45" customHeight="1">
      <c r="A56" s="19" t="s">
        <v>528</v>
      </c>
      <c r="B56" s="275" t="s">
        <v>884</v>
      </c>
      <c r="C56" s="276"/>
      <c r="D56" s="201">
        <v>18.268</v>
      </c>
      <c r="E56" s="201">
        <v>17.437</v>
      </c>
      <c r="F56" s="99">
        <v>10.343</v>
      </c>
      <c r="G56" s="99">
        <f>F56-D56</f>
        <v>-7.925000000000001</v>
      </c>
      <c r="H56" s="99">
        <v>9.194</v>
      </c>
      <c r="I56" s="204" t="e">
        <f>I57+I60+I61+I62+I64+I65+I66+I68+I69+I70+I71+I73+I58+I63+I67+I72</f>
        <v>#REF!</v>
      </c>
      <c r="J56" s="212"/>
    </row>
    <row r="57" spans="1:10" ht="58.5" customHeight="1" hidden="1">
      <c r="A57" s="19" t="s">
        <v>672</v>
      </c>
      <c r="B57" s="260" t="s">
        <v>739</v>
      </c>
      <c r="C57" s="260"/>
      <c r="D57" s="99">
        <v>520.869</v>
      </c>
      <c r="E57" s="99">
        <v>530.28251</v>
      </c>
      <c r="F57" s="99">
        <f>513.55639-513.55639</f>
        <v>0</v>
      </c>
      <c r="G57" s="99">
        <f>F64-D64</f>
        <v>-1245</v>
      </c>
      <c r="H57" s="99">
        <f>534.09831-534.09831</f>
        <v>0</v>
      </c>
      <c r="I57" s="99">
        <f>H63-E63</f>
        <v>30763.877999999997</v>
      </c>
      <c r="J57" s="212"/>
    </row>
    <row r="58" spans="1:10" ht="65.25" customHeight="1">
      <c r="A58" s="19" t="s">
        <v>730</v>
      </c>
      <c r="B58" s="275" t="s">
        <v>731</v>
      </c>
      <c r="C58" s="276"/>
      <c r="D58" s="201">
        <v>13848.602</v>
      </c>
      <c r="E58" s="201">
        <v>13848.602</v>
      </c>
      <c r="F58" s="99">
        <v>10900.4</v>
      </c>
      <c r="G58" s="199" t="e">
        <f>#REF!</f>
        <v>#REF!</v>
      </c>
      <c r="H58" s="99">
        <v>10900.4</v>
      </c>
      <c r="I58" s="99">
        <f>H64-E64</f>
        <v>-1245</v>
      </c>
      <c r="J58" s="212"/>
    </row>
    <row r="59" spans="1:10" ht="39.75" customHeight="1">
      <c r="A59" s="205" t="s">
        <v>788</v>
      </c>
      <c r="B59" s="262" t="s">
        <v>789</v>
      </c>
      <c r="C59" s="262"/>
      <c r="D59" s="206" t="e">
        <f>#REF!+#REF!</f>
        <v>#REF!</v>
      </c>
      <c r="E59" s="206" t="e">
        <f>#REF!+#REF!</f>
        <v>#REF!</v>
      </c>
      <c r="F59" s="207">
        <f>F60+F61</f>
        <v>2137.442</v>
      </c>
      <c r="G59" s="207"/>
      <c r="H59" s="207">
        <f>H60+H61</f>
        <v>2217.888</v>
      </c>
      <c r="I59" s="99"/>
      <c r="J59" s="212"/>
    </row>
    <row r="60" spans="1:10" ht="45.75" customHeight="1">
      <c r="A60" s="208" t="s">
        <v>788</v>
      </c>
      <c r="B60" s="281" t="s">
        <v>425</v>
      </c>
      <c r="C60" s="282"/>
      <c r="D60" s="204"/>
      <c r="E60" s="204"/>
      <c r="F60" s="115">
        <v>833.911</v>
      </c>
      <c r="G60" s="115"/>
      <c r="H60" s="115">
        <v>865.211</v>
      </c>
      <c r="I60" s="99">
        <f aca="true" t="shared" si="12" ref="I60:I68">H65-E65</f>
        <v>-5939.352000000001</v>
      </c>
      <c r="J60" s="212"/>
    </row>
    <row r="61" spans="1:10" ht="76.5" customHeight="1">
      <c r="A61" s="208" t="s">
        <v>788</v>
      </c>
      <c r="B61" s="281" t="s">
        <v>302</v>
      </c>
      <c r="C61" s="282"/>
      <c r="D61" s="204"/>
      <c r="E61" s="204"/>
      <c r="F61" s="115">
        <v>1303.531</v>
      </c>
      <c r="G61" s="115"/>
      <c r="H61" s="115">
        <v>1352.677</v>
      </c>
      <c r="I61" s="99">
        <f t="shared" si="12"/>
        <v>-891.1790699999999</v>
      </c>
      <c r="J61" s="231"/>
    </row>
    <row r="62" spans="1:10" ht="38.25" customHeight="1">
      <c r="A62" s="3" t="s">
        <v>529</v>
      </c>
      <c r="B62" s="273" t="s">
        <v>238</v>
      </c>
      <c r="C62" s="274"/>
      <c r="D62" s="199" t="e">
        <f>D63+D65+D66+D67+D69+D70+D71+D74+D75+#REF!+D64+D68+D72+D76</f>
        <v>#REF!</v>
      </c>
      <c r="E62" s="199" t="e">
        <f>E63+E65+E66+E67+E69+E70+E71+E74+E75+#REF!+E64+E68+E72+E76</f>
        <v>#REF!</v>
      </c>
      <c r="F62" s="199">
        <f>SUM(F63:F78)</f>
        <v>279342.3798200001</v>
      </c>
      <c r="G62" s="199" t="e">
        <f>SUM(G63:G78)</f>
        <v>#REF!</v>
      </c>
      <c r="H62" s="199">
        <f>SUM(H63:H78)</f>
        <v>292806.69167000003</v>
      </c>
      <c r="I62" s="99">
        <f t="shared" si="12"/>
        <v>-1681.640999999996</v>
      </c>
      <c r="J62" s="231"/>
    </row>
    <row r="63" spans="1:10" ht="66" customHeight="1">
      <c r="A63" s="19" t="s">
        <v>529</v>
      </c>
      <c r="B63" s="275" t="s">
        <v>420</v>
      </c>
      <c r="C63" s="276"/>
      <c r="D63" s="201">
        <v>156357.937</v>
      </c>
      <c r="E63" s="201">
        <v>156357.937</v>
      </c>
      <c r="F63" s="99">
        <v>176688.551</v>
      </c>
      <c r="G63" s="99">
        <f>F63-D63</f>
        <v>20330.614</v>
      </c>
      <c r="H63" s="99">
        <v>187121.815</v>
      </c>
      <c r="I63" s="99">
        <f t="shared" si="12"/>
        <v>-12276.75417</v>
      </c>
      <c r="J63" s="212"/>
    </row>
    <row r="64" spans="1:10" ht="71.25" customHeight="1">
      <c r="A64" s="19" t="s">
        <v>618</v>
      </c>
      <c r="B64" s="275" t="s">
        <v>619</v>
      </c>
      <c r="C64" s="276"/>
      <c r="D64" s="201">
        <v>2375</v>
      </c>
      <c r="E64" s="201">
        <v>2375</v>
      </c>
      <c r="F64" s="99">
        <v>1130</v>
      </c>
      <c r="G64" s="99">
        <f>F65-D65</f>
        <v>-5939.352000000001</v>
      </c>
      <c r="H64" s="99">
        <v>1130</v>
      </c>
      <c r="I64" s="99">
        <f t="shared" si="12"/>
        <v>-1149.9367</v>
      </c>
      <c r="J64" s="212"/>
    </row>
    <row r="65" spans="1:10" ht="59.25" customHeight="1">
      <c r="A65" s="19" t="s">
        <v>529</v>
      </c>
      <c r="B65" s="275" t="s">
        <v>617</v>
      </c>
      <c r="C65" s="276"/>
      <c r="D65" s="201">
        <v>13848.602</v>
      </c>
      <c r="E65" s="201">
        <v>13848.602</v>
      </c>
      <c r="F65" s="99">
        <v>7909.25</v>
      </c>
      <c r="G65" s="99">
        <f>F66-D66</f>
        <v>-891.1790699999999</v>
      </c>
      <c r="H65" s="99">
        <v>7909.25</v>
      </c>
      <c r="I65" s="99">
        <f t="shared" si="12"/>
        <v>124.93399999999997</v>
      </c>
      <c r="J65" s="212"/>
    </row>
    <row r="66" spans="1:10" ht="46.5" customHeight="1">
      <c r="A66" s="19" t="s">
        <v>529</v>
      </c>
      <c r="B66" s="275" t="s">
        <v>892</v>
      </c>
      <c r="C66" s="276"/>
      <c r="D66" s="201">
        <v>1157.09</v>
      </c>
      <c r="E66" s="201">
        <v>1157.09</v>
      </c>
      <c r="F66" s="99">
        <v>265.91093</v>
      </c>
      <c r="G66" s="99">
        <v>265.91093</v>
      </c>
      <c r="H66" s="99">
        <v>265.91093</v>
      </c>
      <c r="I66" s="99">
        <f t="shared" si="12"/>
        <v>-740.504</v>
      </c>
      <c r="J66" s="212"/>
    </row>
    <row r="67" spans="1:10" ht="73.5" customHeight="1">
      <c r="A67" s="19" t="s">
        <v>529</v>
      </c>
      <c r="B67" s="275" t="s">
        <v>421</v>
      </c>
      <c r="C67" s="276"/>
      <c r="D67" s="201">
        <v>48045.528</v>
      </c>
      <c r="E67" s="201">
        <v>48045.528</v>
      </c>
      <c r="F67" s="99">
        <v>43862.796</v>
      </c>
      <c r="G67" s="99">
        <f>F68-D68</f>
        <v>-12276.75417</v>
      </c>
      <c r="H67" s="99">
        <v>46363.887</v>
      </c>
      <c r="I67" s="99">
        <f t="shared" si="12"/>
        <v>292.4089999999999</v>
      </c>
      <c r="J67" s="212"/>
    </row>
    <row r="68" spans="1:10" ht="56.25" customHeight="1">
      <c r="A68" s="19" t="s">
        <v>529</v>
      </c>
      <c r="B68" s="275" t="s">
        <v>596</v>
      </c>
      <c r="C68" s="276"/>
      <c r="D68" s="201">
        <v>22005.4968</v>
      </c>
      <c r="E68" s="201">
        <v>22005.4968</v>
      </c>
      <c r="F68" s="99">
        <v>9728.74263</v>
      </c>
      <c r="G68" s="99">
        <v>9728.74263</v>
      </c>
      <c r="H68" s="99">
        <v>9728.74263</v>
      </c>
      <c r="I68" s="99">
        <f t="shared" si="12"/>
        <v>13061.16384</v>
      </c>
      <c r="J68" s="212"/>
    </row>
    <row r="69" spans="1:10" ht="67.5" customHeight="1">
      <c r="A69" s="19" t="s">
        <v>529</v>
      </c>
      <c r="B69" s="275" t="s">
        <v>886</v>
      </c>
      <c r="C69" s="276"/>
      <c r="D69" s="201">
        <v>3064.058</v>
      </c>
      <c r="E69" s="201">
        <v>3064.058</v>
      </c>
      <c r="F69" s="99">
        <v>1914.1213</v>
      </c>
      <c r="G69" s="99">
        <f>F71-D71</f>
        <v>-740.504</v>
      </c>
      <c r="H69" s="99">
        <v>1914.1213</v>
      </c>
      <c r="I69" s="99" t="e">
        <f>#REF!-#REF!</f>
        <v>#REF!</v>
      </c>
      <c r="J69" s="212"/>
    </row>
    <row r="70" spans="1:10" ht="60" customHeight="1">
      <c r="A70" s="19" t="s">
        <v>529</v>
      </c>
      <c r="B70" s="275" t="s">
        <v>424</v>
      </c>
      <c r="C70" s="276"/>
      <c r="D70" s="201">
        <v>768.474</v>
      </c>
      <c r="E70" s="201">
        <v>768.474</v>
      </c>
      <c r="F70" s="99">
        <v>861.546</v>
      </c>
      <c r="G70" s="99">
        <f>F72-D72</f>
        <v>217.836</v>
      </c>
      <c r="H70" s="99">
        <v>893.408</v>
      </c>
      <c r="I70" s="99">
        <f>H74-E74</f>
        <v>-401.021999999999</v>
      </c>
      <c r="J70" s="212"/>
    </row>
    <row r="71" spans="1:10" ht="69.75" customHeight="1" hidden="1">
      <c r="A71" s="19" t="s">
        <v>529</v>
      </c>
      <c r="B71" s="275" t="s">
        <v>425</v>
      </c>
      <c r="C71" s="276"/>
      <c r="D71" s="201">
        <v>740.504</v>
      </c>
      <c r="E71" s="201">
        <v>740.504</v>
      </c>
      <c r="F71" s="99">
        <v>0</v>
      </c>
      <c r="G71" s="99">
        <f>F73-D73</f>
        <v>12643.25342</v>
      </c>
      <c r="H71" s="99">
        <v>0</v>
      </c>
      <c r="I71" s="99">
        <f>H75-E75</f>
        <v>-0.3063</v>
      </c>
      <c r="J71" s="212"/>
    </row>
    <row r="72" spans="1:10" ht="48.75" customHeight="1">
      <c r="A72" s="19" t="s">
        <v>618</v>
      </c>
      <c r="B72" s="275" t="s">
        <v>887</v>
      </c>
      <c r="C72" s="276"/>
      <c r="D72" s="201">
        <v>1804.088</v>
      </c>
      <c r="E72" s="201">
        <v>1804.088</v>
      </c>
      <c r="F72" s="99">
        <v>2021.924</v>
      </c>
      <c r="G72" s="99" t="e">
        <f>#REF!-#REF!</f>
        <v>#REF!</v>
      </c>
      <c r="H72" s="99">
        <v>2096.497</v>
      </c>
      <c r="I72" s="99">
        <f>H76-E76</f>
        <v>0.16408000000000023</v>
      </c>
      <c r="J72" s="212"/>
    </row>
    <row r="73" spans="1:10" ht="76.5" customHeight="1">
      <c r="A73" s="19" t="s">
        <v>618</v>
      </c>
      <c r="B73" s="275" t="s">
        <v>888</v>
      </c>
      <c r="C73" s="276"/>
      <c r="D73" s="201">
        <v>0</v>
      </c>
      <c r="E73" s="201">
        <v>0</v>
      </c>
      <c r="F73" s="99">
        <v>12643.25342</v>
      </c>
      <c r="G73" s="99">
        <f>F74-D74</f>
        <v>-401.021999999999</v>
      </c>
      <c r="H73" s="99">
        <v>13061.16384</v>
      </c>
      <c r="I73" s="99" t="e">
        <f>#REF!-#REF!</f>
        <v>#REF!</v>
      </c>
      <c r="J73" s="212"/>
    </row>
    <row r="74" spans="1:10" ht="79.5" customHeight="1">
      <c r="A74" s="19" t="s">
        <v>529</v>
      </c>
      <c r="B74" s="275" t="s">
        <v>890</v>
      </c>
      <c r="C74" s="276"/>
      <c r="D74" s="201">
        <v>11501.934</v>
      </c>
      <c r="E74" s="201">
        <v>11501.934</v>
      </c>
      <c r="F74" s="99">
        <v>11100.912</v>
      </c>
      <c r="G74" s="99">
        <f>F76-D76</f>
        <v>0.16408000000000023</v>
      </c>
      <c r="H74" s="99">
        <v>11100.912</v>
      </c>
      <c r="I74" s="99">
        <f>H53-E53</f>
        <v>845.71</v>
      </c>
      <c r="J74" s="212"/>
    </row>
    <row r="75" spans="1:10" ht="56.25" customHeight="1">
      <c r="A75" s="19" t="s">
        <v>529</v>
      </c>
      <c r="B75" s="275" t="s">
        <v>891</v>
      </c>
      <c r="C75" s="276"/>
      <c r="D75" s="201">
        <v>1.69524</v>
      </c>
      <c r="E75" s="201">
        <v>1.69524</v>
      </c>
      <c r="F75" s="99">
        <v>1.33551</v>
      </c>
      <c r="G75" s="99" t="e">
        <f>#REF!-#REF!</f>
        <v>#REF!</v>
      </c>
      <c r="H75" s="99">
        <v>1.38894</v>
      </c>
      <c r="I75" s="99" t="e">
        <f>#REF!-#REF!</f>
        <v>#REF!</v>
      </c>
      <c r="J75" s="212"/>
    </row>
    <row r="76" spans="1:10" ht="79.5" customHeight="1">
      <c r="A76" s="19" t="s">
        <v>529</v>
      </c>
      <c r="B76" s="275" t="s">
        <v>542</v>
      </c>
      <c r="C76" s="276"/>
      <c r="D76" s="201">
        <v>3.223</v>
      </c>
      <c r="E76" s="201">
        <v>3.223</v>
      </c>
      <c r="F76" s="99">
        <v>3.38708</v>
      </c>
      <c r="G76" s="99">
        <f>F53-D53</f>
        <v>845.71</v>
      </c>
      <c r="H76" s="99">
        <v>3.38708</v>
      </c>
      <c r="I76" s="99"/>
      <c r="J76" s="212"/>
    </row>
    <row r="77" spans="1:13" ht="147.75" customHeight="1">
      <c r="A77" s="19" t="s">
        <v>529</v>
      </c>
      <c r="B77" s="275" t="s">
        <v>843</v>
      </c>
      <c r="C77" s="276"/>
      <c r="D77" s="201">
        <v>4647.323</v>
      </c>
      <c r="E77" s="201">
        <v>89.342</v>
      </c>
      <c r="F77" s="99">
        <v>138.954</v>
      </c>
      <c r="H77" s="99">
        <v>144.512</v>
      </c>
      <c r="I77" s="99"/>
      <c r="J77" s="212"/>
      <c r="L77" s="225"/>
      <c r="M77" s="225"/>
    </row>
    <row r="78" spans="1:10" ht="25.5" customHeight="1">
      <c r="A78" s="205" t="s">
        <v>831</v>
      </c>
      <c r="B78" s="279" t="s">
        <v>832</v>
      </c>
      <c r="C78" s="280"/>
      <c r="D78" s="206"/>
      <c r="E78" s="206"/>
      <c r="F78" s="207">
        <f>F79+F80</f>
        <v>11071.69595</v>
      </c>
      <c r="G78" s="207">
        <f>G79+G80</f>
        <v>446.651</v>
      </c>
      <c r="H78" s="207">
        <f>H79+H80</f>
        <v>11071.69595</v>
      </c>
      <c r="I78" s="99"/>
      <c r="J78" s="212"/>
    </row>
    <row r="79" spans="1:10" ht="55.5" customHeight="1">
      <c r="A79" s="19" t="s">
        <v>831</v>
      </c>
      <c r="B79" s="275" t="s">
        <v>900</v>
      </c>
      <c r="C79" s="276"/>
      <c r="D79" s="201"/>
      <c r="E79" s="201"/>
      <c r="F79" s="99">
        <v>10718.11695</v>
      </c>
      <c r="G79" s="99">
        <f>F70-D70</f>
        <v>93.072</v>
      </c>
      <c r="H79" s="99">
        <v>10718.11695</v>
      </c>
      <c r="I79" s="234"/>
      <c r="J79" s="212"/>
    </row>
    <row r="80" spans="1:8" ht="65.25" customHeight="1">
      <c r="A80" s="19" t="s">
        <v>831</v>
      </c>
      <c r="B80" s="275" t="s">
        <v>893</v>
      </c>
      <c r="C80" s="276"/>
      <c r="D80" s="201"/>
      <c r="E80" s="201">
        <v>272.232</v>
      </c>
      <c r="F80" s="99">
        <v>353.579</v>
      </c>
      <c r="G80" s="99">
        <v>353.579</v>
      </c>
      <c r="H80" s="99">
        <v>353.579</v>
      </c>
    </row>
    <row r="81" spans="1:256" ht="23.25" customHeight="1">
      <c r="A81" s="3" t="s">
        <v>621</v>
      </c>
      <c r="B81" s="273" t="s">
        <v>635</v>
      </c>
      <c r="C81" s="274"/>
      <c r="D81" s="199">
        <v>0</v>
      </c>
      <c r="E81" s="199">
        <v>0</v>
      </c>
      <c r="F81" s="203">
        <f>F82+F83</f>
        <v>21925.344</v>
      </c>
      <c r="G81" s="203">
        <f>G82+G83</f>
        <v>0</v>
      </c>
      <c r="H81" s="203">
        <f>H82+H83</f>
        <v>23680.344</v>
      </c>
      <c r="J81" s="197"/>
      <c r="K81" s="197"/>
      <c r="N81" s="197"/>
      <c r="O81" s="214"/>
      <c r="P81" s="214"/>
      <c r="Q81" s="214"/>
      <c r="R81" s="214"/>
      <c r="S81" s="214"/>
      <c r="T81" s="214"/>
      <c r="U81" s="214"/>
      <c r="V81" s="214"/>
      <c r="W81" s="214"/>
      <c r="X81" s="214"/>
      <c r="Y81" s="214"/>
      <c r="Z81" s="214"/>
      <c r="AA81" s="214"/>
      <c r="AB81" s="214"/>
      <c r="AC81" s="214"/>
      <c r="AD81" s="214"/>
      <c r="AE81" s="214"/>
      <c r="AF81" s="214"/>
      <c r="AG81" s="214"/>
      <c r="AH81" s="214"/>
      <c r="AI81" s="214"/>
      <c r="AJ81" s="214"/>
      <c r="AK81" s="214"/>
      <c r="AL81" s="214"/>
      <c r="AM81" s="214"/>
      <c r="AN81" s="214"/>
      <c r="AO81" s="214"/>
      <c r="AP81" s="214"/>
      <c r="AQ81" s="214"/>
      <c r="AR81" s="214"/>
      <c r="AS81" s="214"/>
      <c r="AT81" s="214"/>
      <c r="AU81" s="214"/>
      <c r="AV81" s="214"/>
      <c r="AW81" s="214"/>
      <c r="AX81" s="214"/>
      <c r="AY81" s="214"/>
      <c r="AZ81" s="214"/>
      <c r="BA81" s="214"/>
      <c r="BB81" s="214"/>
      <c r="BC81" s="214"/>
      <c r="BD81" s="214"/>
      <c r="BE81" s="214"/>
      <c r="BF81" s="214"/>
      <c r="BG81" s="214"/>
      <c r="BH81" s="214"/>
      <c r="BI81" s="214"/>
      <c r="BJ81" s="214"/>
      <c r="BK81" s="214"/>
      <c r="BL81" s="214"/>
      <c r="BM81" s="214"/>
      <c r="BN81" s="214"/>
      <c r="BO81" s="214"/>
      <c r="BP81" s="214"/>
      <c r="BQ81" s="214"/>
      <c r="BR81" s="214"/>
      <c r="BS81" s="214"/>
      <c r="BT81" s="214"/>
      <c r="BU81" s="214"/>
      <c r="BV81" s="214"/>
      <c r="BW81" s="214"/>
      <c r="BX81" s="214"/>
      <c r="BY81" s="214"/>
      <c r="BZ81" s="214"/>
      <c r="CA81" s="214"/>
      <c r="CB81" s="214"/>
      <c r="CC81" s="214"/>
      <c r="CD81" s="214"/>
      <c r="CE81" s="214"/>
      <c r="CF81" s="214"/>
      <c r="CG81" s="214"/>
      <c r="CH81" s="214"/>
      <c r="CI81" s="214"/>
      <c r="CJ81" s="214"/>
      <c r="CK81" s="214"/>
      <c r="CL81" s="214"/>
      <c r="CM81" s="214"/>
      <c r="CN81" s="214"/>
      <c r="CO81" s="214"/>
      <c r="CP81" s="214"/>
      <c r="CQ81" s="214"/>
      <c r="CR81" s="214"/>
      <c r="CS81" s="214"/>
      <c r="CT81" s="214"/>
      <c r="CU81" s="214"/>
      <c r="CV81" s="214"/>
      <c r="CW81" s="214"/>
      <c r="CX81" s="214"/>
      <c r="CY81" s="214"/>
      <c r="CZ81" s="214"/>
      <c r="DA81" s="214"/>
      <c r="DB81" s="214"/>
      <c r="DC81" s="214"/>
      <c r="DD81" s="214"/>
      <c r="DE81" s="214"/>
      <c r="DF81" s="214"/>
      <c r="DG81" s="214"/>
      <c r="DH81" s="214"/>
      <c r="DI81" s="214"/>
      <c r="DJ81" s="214"/>
      <c r="DK81" s="214"/>
      <c r="DL81" s="214"/>
      <c r="DM81" s="214"/>
      <c r="DN81" s="214"/>
      <c r="DO81" s="214"/>
      <c r="DP81" s="214"/>
      <c r="DQ81" s="214"/>
      <c r="DR81" s="214"/>
      <c r="DS81" s="214"/>
      <c r="DT81" s="214"/>
      <c r="DU81" s="214"/>
      <c r="DV81" s="214"/>
      <c r="DW81" s="214"/>
      <c r="DX81" s="214"/>
      <c r="DY81" s="214"/>
      <c r="DZ81" s="214"/>
      <c r="EA81" s="214"/>
      <c r="EB81" s="214"/>
      <c r="EC81" s="214"/>
      <c r="ED81" s="214"/>
      <c r="EE81" s="214"/>
      <c r="EF81" s="214"/>
      <c r="EG81" s="214"/>
      <c r="EH81" s="214"/>
      <c r="EI81" s="214"/>
      <c r="EJ81" s="214"/>
      <c r="EK81" s="214"/>
      <c r="EL81" s="214"/>
      <c r="EM81" s="214"/>
      <c r="EN81" s="214"/>
      <c r="EO81" s="214"/>
      <c r="EP81" s="214"/>
      <c r="EQ81" s="214"/>
      <c r="ER81" s="214"/>
      <c r="ES81" s="214"/>
      <c r="ET81" s="214"/>
      <c r="EU81" s="214"/>
      <c r="EV81" s="214"/>
      <c r="EW81" s="214"/>
      <c r="EX81" s="214"/>
      <c r="EY81" s="214"/>
      <c r="EZ81" s="214"/>
      <c r="FA81" s="214"/>
      <c r="FB81" s="214"/>
      <c r="FC81" s="214"/>
      <c r="FD81" s="214"/>
      <c r="FE81" s="214"/>
      <c r="FF81" s="214"/>
      <c r="FG81" s="214"/>
      <c r="FH81" s="214"/>
      <c r="FI81" s="214"/>
      <c r="FJ81" s="214"/>
      <c r="FK81" s="214"/>
      <c r="FL81" s="214"/>
      <c r="FM81" s="214"/>
      <c r="FN81" s="214"/>
      <c r="FO81" s="214"/>
      <c r="FP81" s="214"/>
      <c r="FQ81" s="214"/>
      <c r="FR81" s="214"/>
      <c r="FS81" s="214"/>
      <c r="FT81" s="214"/>
      <c r="FU81" s="214"/>
      <c r="FV81" s="214"/>
      <c r="FW81" s="214"/>
      <c r="FX81" s="214"/>
      <c r="FY81" s="214"/>
      <c r="FZ81" s="214"/>
      <c r="GA81" s="214"/>
      <c r="GB81" s="214"/>
      <c r="GC81" s="214"/>
      <c r="GD81" s="214"/>
      <c r="GE81" s="214"/>
      <c r="GF81" s="214"/>
      <c r="GG81" s="214"/>
      <c r="GH81" s="214"/>
      <c r="GI81" s="214"/>
      <c r="GJ81" s="214"/>
      <c r="GK81" s="214"/>
      <c r="GL81" s="214"/>
      <c r="GM81" s="214"/>
      <c r="GN81" s="214"/>
      <c r="GO81" s="214"/>
      <c r="GP81" s="214"/>
      <c r="GQ81" s="214"/>
      <c r="GR81" s="214"/>
      <c r="GS81" s="214"/>
      <c r="GT81" s="214"/>
      <c r="GU81" s="214"/>
      <c r="GV81" s="214"/>
      <c r="GW81" s="214"/>
      <c r="GX81" s="214"/>
      <c r="GY81" s="214"/>
      <c r="GZ81" s="214"/>
      <c r="HA81" s="214"/>
      <c r="HB81" s="214"/>
      <c r="HC81" s="214"/>
      <c r="HD81" s="214"/>
      <c r="HE81" s="214"/>
      <c r="HF81" s="214"/>
      <c r="HG81" s="214"/>
      <c r="HH81" s="214"/>
      <c r="HI81" s="214"/>
      <c r="HJ81" s="214"/>
      <c r="HK81" s="214"/>
      <c r="HL81" s="214"/>
      <c r="HM81" s="214"/>
      <c r="HN81" s="214"/>
      <c r="HO81" s="214"/>
      <c r="HP81" s="214"/>
      <c r="HQ81" s="214"/>
      <c r="HR81" s="214"/>
      <c r="HS81" s="214"/>
      <c r="HT81" s="214"/>
      <c r="HU81" s="214"/>
      <c r="HV81" s="214"/>
      <c r="HW81" s="214"/>
      <c r="HX81" s="214"/>
      <c r="HY81" s="214"/>
      <c r="HZ81" s="214"/>
      <c r="IA81" s="214"/>
      <c r="IB81" s="214"/>
      <c r="IC81" s="214"/>
      <c r="ID81" s="214"/>
      <c r="IE81" s="214"/>
      <c r="IF81" s="214"/>
      <c r="IG81" s="214"/>
      <c r="IH81" s="214"/>
      <c r="II81" s="214"/>
      <c r="IJ81" s="214"/>
      <c r="IK81" s="214"/>
      <c r="IL81" s="214"/>
      <c r="IM81" s="214"/>
      <c r="IN81" s="214"/>
      <c r="IO81" s="214"/>
      <c r="IP81" s="214"/>
      <c r="IQ81" s="214"/>
      <c r="IR81" s="214"/>
      <c r="IS81" s="214"/>
      <c r="IT81" s="214"/>
      <c r="IU81" s="214"/>
      <c r="IV81" s="214"/>
    </row>
    <row r="82" spans="1:13" ht="66.75" customHeight="1">
      <c r="A82" s="19" t="s">
        <v>729</v>
      </c>
      <c r="B82" s="275" t="s">
        <v>732</v>
      </c>
      <c r="C82" s="276"/>
      <c r="D82" s="201">
        <v>0</v>
      </c>
      <c r="E82" s="201">
        <v>0</v>
      </c>
      <c r="F82" s="99">
        <v>19305</v>
      </c>
      <c r="H82" s="99">
        <v>21060</v>
      </c>
      <c r="L82" s="197"/>
      <c r="M82" s="197"/>
    </row>
    <row r="83" spans="1:8" ht="64.5" customHeight="1">
      <c r="A83" s="19" t="s">
        <v>622</v>
      </c>
      <c r="B83" s="275" t="s">
        <v>465</v>
      </c>
      <c r="C83" s="276"/>
      <c r="D83" s="201"/>
      <c r="E83" s="201"/>
      <c r="F83" s="99">
        <f>1202+1418.344</f>
        <v>2620.344</v>
      </c>
      <c r="H83" s="99">
        <f>1202+1418.344</f>
        <v>2620.344</v>
      </c>
    </row>
    <row r="84" spans="1:8" ht="21.75" customHeight="1">
      <c r="A84" s="19"/>
      <c r="B84" s="277" t="s">
        <v>291</v>
      </c>
      <c r="C84" s="278"/>
      <c r="D84" s="199" t="e">
        <f>D10+D41</f>
        <v>#REF!</v>
      </c>
      <c r="E84" s="199" t="e">
        <f>E10+E41</f>
        <v>#REF!</v>
      </c>
      <c r="F84" s="199">
        <f>F10+F41</f>
        <v>596645.5498200001</v>
      </c>
      <c r="H84" s="199">
        <f>H10+H41</f>
        <v>611044.68984</v>
      </c>
    </row>
    <row r="85" spans="4:5" ht="75.75" customHeight="1">
      <c r="D85" s="226"/>
      <c r="E85" s="226"/>
    </row>
    <row r="86" spans="4:5" ht="58.5" customHeight="1">
      <c r="D86" s="220" t="s">
        <v>787</v>
      </c>
      <c r="E86" s="227">
        <v>488569.30504</v>
      </c>
    </row>
    <row r="87" spans="4:5" ht="76.5" customHeight="1">
      <c r="D87" s="220"/>
      <c r="E87" s="220"/>
    </row>
    <row r="88" spans="4:5" ht="71.25" customHeight="1" hidden="1">
      <c r="D88" s="220"/>
      <c r="E88" s="220" t="e">
        <f>E86-E84</f>
        <v>#REF!</v>
      </c>
    </row>
    <row r="89" ht="72.75" customHeight="1"/>
    <row r="90" ht="60" customHeight="1"/>
    <row r="91" ht="99" customHeight="1"/>
    <row r="92" ht="103.5" customHeight="1" hidden="1"/>
    <row r="93" ht="78.75" customHeight="1" hidden="1"/>
    <row r="94" ht="18.75" customHeight="1"/>
    <row r="95" ht="83.25" customHeight="1" hidden="1"/>
    <row r="96" ht="75.75" customHeight="1"/>
    <row r="97" ht="69" customHeight="1"/>
    <row r="98" ht="15" customHeight="1" hidden="1"/>
    <row r="99" ht="15" customHeight="1" hidden="1"/>
    <row r="100" ht="15" customHeight="1" hidden="1"/>
    <row r="101" ht="15" customHeight="1"/>
  </sheetData>
  <sheetProtection/>
  <mergeCells count="93">
    <mergeCell ref="C3:E3"/>
    <mergeCell ref="F3:H3"/>
    <mergeCell ref="C4:E4"/>
    <mergeCell ref="F4:H4"/>
    <mergeCell ref="A6:H6"/>
    <mergeCell ref="D1:E1"/>
    <mergeCell ref="F1:H1"/>
    <mergeCell ref="C2:E2"/>
    <mergeCell ref="F2:H2"/>
    <mergeCell ref="B7:C7"/>
    <mergeCell ref="A8:A9"/>
    <mergeCell ref="B8:C9"/>
    <mergeCell ref="D8:D9"/>
    <mergeCell ref="E8:E9"/>
    <mergeCell ref="F8:F9"/>
    <mergeCell ref="G8:G9"/>
    <mergeCell ref="H8:H9"/>
    <mergeCell ref="I8:I9"/>
    <mergeCell ref="B10:C10"/>
    <mergeCell ref="B11:C11"/>
    <mergeCell ref="B12:C12"/>
    <mergeCell ref="B13:C13"/>
    <mergeCell ref="B14:C14"/>
    <mergeCell ref="B15:C15"/>
    <mergeCell ref="B16:C16"/>
    <mergeCell ref="B17:C17"/>
    <mergeCell ref="B18:C18"/>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2:C52"/>
    <mergeCell ref="B53:C53"/>
    <mergeCell ref="B54:C54"/>
    <mergeCell ref="B55:C55"/>
    <mergeCell ref="B51:C51"/>
    <mergeCell ref="B56:C56"/>
    <mergeCell ref="B57:C57"/>
    <mergeCell ref="B58:C58"/>
    <mergeCell ref="B59:C59"/>
    <mergeCell ref="B60:C60"/>
    <mergeCell ref="B61:C61"/>
    <mergeCell ref="B62:C62"/>
    <mergeCell ref="B63:C63"/>
    <mergeCell ref="B65:C65"/>
    <mergeCell ref="B64:C64"/>
    <mergeCell ref="B66:C66"/>
    <mergeCell ref="B67:C67"/>
    <mergeCell ref="B72:C72"/>
    <mergeCell ref="B73:C73"/>
    <mergeCell ref="B74:C74"/>
    <mergeCell ref="B75:C75"/>
    <mergeCell ref="B69:C69"/>
    <mergeCell ref="B70:C70"/>
    <mergeCell ref="B71:C71"/>
    <mergeCell ref="B81:C81"/>
    <mergeCell ref="B82:C82"/>
    <mergeCell ref="B83:C83"/>
    <mergeCell ref="B84:C84"/>
    <mergeCell ref="B68:C68"/>
    <mergeCell ref="B76:C76"/>
    <mergeCell ref="B77:C77"/>
    <mergeCell ref="B78:C78"/>
    <mergeCell ref="B79:C79"/>
    <mergeCell ref="B80:C80"/>
  </mergeCells>
  <printOptions/>
  <pageMargins left="0.7086614173228347" right="0.7086614173228347" top="0.35433070866141736" bottom="0.35433070866141736" header="0.31496062992125984" footer="0.31496062992125984"/>
  <pageSetup horizontalDpi="600" verticalDpi="600" orientation="portrait" paperSize="9" scale="65" r:id="rId1"/>
  <rowBreaks count="1" manualBreakCount="1">
    <brk id="73" max="8" man="1"/>
  </rowBreaks>
  <colBreaks count="2" manualBreakCount="2">
    <brk id="8" max="82" man="1"/>
    <brk id="9" max="65535" man="1"/>
  </colBreaks>
</worksheet>
</file>

<file path=xl/worksheets/sheet5.xml><?xml version="1.0" encoding="utf-8"?>
<worksheet xmlns="http://schemas.openxmlformats.org/spreadsheetml/2006/main" xmlns:r="http://schemas.openxmlformats.org/officeDocument/2006/relationships">
  <sheetPr>
    <tabColor rgb="FFFF0000"/>
  </sheetPr>
  <dimension ref="A1:K744"/>
  <sheetViews>
    <sheetView view="pageBreakPreview" zoomScale="84" zoomScaleSheetLayoutView="84" workbookViewId="0" topLeftCell="A721">
      <selection activeCell="Q742" sqref="Q742"/>
    </sheetView>
  </sheetViews>
  <sheetFormatPr defaultColWidth="8.625" defaultRowHeight="12.75"/>
  <cols>
    <col min="1" max="1" width="46.00390625" style="313" customWidth="1"/>
    <col min="2" max="2" width="4.625" style="25" customWidth="1"/>
    <col min="3" max="3" width="5.50390625" style="25" customWidth="1"/>
    <col min="4" max="4" width="14.625" style="25" customWidth="1"/>
    <col min="5" max="5" width="5.50390625" style="25" customWidth="1"/>
    <col min="6" max="6" width="16.00390625" style="122" customWidth="1"/>
    <col min="7" max="7" width="18.625" style="122" customWidth="1"/>
    <col min="8" max="8" width="16.50390625" style="122" customWidth="1"/>
    <col min="9" max="9" width="16.375" style="122" bestFit="1" customWidth="1"/>
    <col min="10" max="10" width="16.375" style="122" customWidth="1"/>
    <col min="11" max="11" width="12.125" style="122" bestFit="1" customWidth="1"/>
    <col min="12" max="16384" width="8.625" style="122" customWidth="1"/>
  </cols>
  <sheetData>
    <row r="1" spans="1:8" ht="15">
      <c r="A1" s="8"/>
      <c r="B1" s="8"/>
      <c r="C1" s="8"/>
      <c r="D1" s="8"/>
      <c r="F1" s="256" t="s">
        <v>497</v>
      </c>
      <c r="G1" s="256"/>
      <c r="H1" s="256"/>
    </row>
    <row r="2" spans="6:8" ht="15">
      <c r="F2" s="256" t="s">
        <v>390</v>
      </c>
      <c r="G2" s="256"/>
      <c r="H2" s="256"/>
    </row>
    <row r="3" spans="6:8" ht="15">
      <c r="F3" s="256" t="s">
        <v>391</v>
      </c>
      <c r="G3" s="256"/>
      <c r="H3" s="256"/>
    </row>
    <row r="4" spans="6:8" ht="15.75" customHeight="1">
      <c r="F4" s="314" t="s">
        <v>978</v>
      </c>
      <c r="G4" s="256"/>
      <c r="H4" s="256"/>
    </row>
    <row r="5" ht="4.5" customHeight="1"/>
    <row r="6" spans="1:8" ht="15">
      <c r="A6" s="294" t="s">
        <v>392</v>
      </c>
      <c r="B6" s="294"/>
      <c r="C6" s="294"/>
      <c r="D6" s="294"/>
      <c r="E6" s="294"/>
      <c r="F6" s="294"/>
      <c r="G6" s="294"/>
      <c r="H6" s="294"/>
    </row>
    <row r="7" spans="1:8" ht="16.5" customHeight="1">
      <c r="A7" s="294" t="s">
        <v>768</v>
      </c>
      <c r="B7" s="294"/>
      <c r="C7" s="294"/>
      <c r="D7" s="294"/>
      <c r="E7" s="294"/>
      <c r="F7" s="294"/>
      <c r="G7" s="294"/>
      <c r="H7" s="294"/>
    </row>
    <row r="8" spans="1:8" ht="15.75" customHeight="1">
      <c r="A8" s="294" t="s">
        <v>135</v>
      </c>
      <c r="B8" s="294"/>
      <c r="C8" s="294"/>
      <c r="D8" s="294"/>
      <c r="E8" s="294"/>
      <c r="F8" s="294"/>
      <c r="G8" s="294"/>
      <c r="H8" s="294"/>
    </row>
    <row r="9" spans="1:8" ht="15.75" customHeight="1">
      <c r="A9" s="6"/>
      <c r="B9" s="6"/>
      <c r="C9" s="123"/>
      <c r="D9" s="123"/>
      <c r="E9" s="123"/>
      <c r="F9" s="123"/>
      <c r="G9" s="123"/>
      <c r="H9" s="121" t="s">
        <v>356</v>
      </c>
    </row>
    <row r="10" spans="1:8" ht="12" customHeight="1">
      <c r="A10" s="260" t="s">
        <v>333</v>
      </c>
      <c r="B10" s="260" t="s">
        <v>142</v>
      </c>
      <c r="C10" s="260" t="s">
        <v>143</v>
      </c>
      <c r="D10" s="260" t="s">
        <v>335</v>
      </c>
      <c r="E10" s="260" t="s">
        <v>144</v>
      </c>
      <c r="F10" s="258" t="s">
        <v>628</v>
      </c>
      <c r="G10" s="258" t="s">
        <v>337</v>
      </c>
      <c r="H10" s="258"/>
    </row>
    <row r="11" spans="1:8" ht="52.5" customHeight="1">
      <c r="A11" s="260"/>
      <c r="B11" s="260"/>
      <c r="C11" s="260"/>
      <c r="D11" s="260"/>
      <c r="E11" s="260"/>
      <c r="F11" s="258"/>
      <c r="G11" s="26" t="s">
        <v>134</v>
      </c>
      <c r="H11" s="26" t="s">
        <v>233</v>
      </c>
    </row>
    <row r="12" spans="1:8" s="137" customFormat="1" ht="12" customHeight="1">
      <c r="A12" s="19">
        <v>1</v>
      </c>
      <c r="B12" s="19">
        <v>2</v>
      </c>
      <c r="C12" s="19">
        <v>3</v>
      </c>
      <c r="D12" s="19">
        <v>4</v>
      </c>
      <c r="E12" s="19">
        <v>5</v>
      </c>
      <c r="F12" s="26">
        <v>6</v>
      </c>
      <c r="G12" s="26">
        <v>7</v>
      </c>
      <c r="H12" s="124">
        <v>8</v>
      </c>
    </row>
    <row r="13" spans="1:8" ht="18.75" customHeight="1">
      <c r="A13" s="54" t="s">
        <v>145</v>
      </c>
      <c r="B13" s="16" t="s">
        <v>146</v>
      </c>
      <c r="C13" s="16" t="s">
        <v>147</v>
      </c>
      <c r="D13" s="16" t="s">
        <v>307</v>
      </c>
      <c r="E13" s="16" t="s">
        <v>394</v>
      </c>
      <c r="F13" s="101">
        <f>G13+H13</f>
        <v>56530.07995</v>
      </c>
      <c r="G13" s="101">
        <f>G14+G20+G35+G48+G68+G72+G78+G84+G45</f>
        <v>50938.869</v>
      </c>
      <c r="H13" s="101">
        <f>H14+H20+H35+H48+H68+H84+H45</f>
        <v>5591.210950000001</v>
      </c>
    </row>
    <row r="14" spans="1:10" ht="47.25" customHeight="1">
      <c r="A14" s="23" t="s">
        <v>341</v>
      </c>
      <c r="B14" s="11" t="s">
        <v>146</v>
      </c>
      <c r="C14" s="11" t="s">
        <v>148</v>
      </c>
      <c r="D14" s="11" t="s">
        <v>307</v>
      </c>
      <c r="E14" s="11" t="s">
        <v>394</v>
      </c>
      <c r="F14" s="56">
        <f>G14+H14</f>
        <v>1926.07</v>
      </c>
      <c r="G14" s="56">
        <f aca="true" t="shared" si="0" ref="G14:H17">G15</f>
        <v>1926.07</v>
      </c>
      <c r="H14" s="56">
        <f t="shared" si="0"/>
        <v>0</v>
      </c>
      <c r="I14" s="126"/>
      <c r="J14" s="126"/>
    </row>
    <row r="15" spans="1:8" ht="33" customHeight="1">
      <c r="A15" s="23" t="s">
        <v>149</v>
      </c>
      <c r="B15" s="11" t="s">
        <v>146</v>
      </c>
      <c r="C15" s="11" t="s">
        <v>148</v>
      </c>
      <c r="D15" s="11" t="s">
        <v>13</v>
      </c>
      <c r="E15" s="11" t="s">
        <v>394</v>
      </c>
      <c r="F15" s="56">
        <f aca="true" t="shared" si="1" ref="F15:F36">G15+H15</f>
        <v>1926.07</v>
      </c>
      <c r="G15" s="56">
        <f t="shared" si="0"/>
        <v>1926.07</v>
      </c>
      <c r="H15" s="56">
        <f t="shared" si="0"/>
        <v>0</v>
      </c>
    </row>
    <row r="16" spans="1:8" ht="48" customHeight="1">
      <c r="A16" s="23" t="s">
        <v>150</v>
      </c>
      <c r="B16" s="11" t="s">
        <v>146</v>
      </c>
      <c r="C16" s="11" t="s">
        <v>148</v>
      </c>
      <c r="D16" s="11" t="s">
        <v>14</v>
      </c>
      <c r="E16" s="11" t="s">
        <v>394</v>
      </c>
      <c r="F16" s="56">
        <f t="shared" si="1"/>
        <v>1926.07</v>
      </c>
      <c r="G16" s="56">
        <f t="shared" si="0"/>
        <v>1926.07</v>
      </c>
      <c r="H16" s="56">
        <f t="shared" si="0"/>
        <v>0</v>
      </c>
    </row>
    <row r="17" spans="1:8" s="125" customFormat="1" ht="16.5" customHeight="1">
      <c r="A17" s="27" t="s">
        <v>399</v>
      </c>
      <c r="B17" s="24" t="s">
        <v>146</v>
      </c>
      <c r="C17" s="24" t="s">
        <v>148</v>
      </c>
      <c r="D17" s="24" t="s">
        <v>15</v>
      </c>
      <c r="E17" s="24" t="s">
        <v>394</v>
      </c>
      <c r="F17" s="57">
        <f t="shared" si="1"/>
        <v>1926.07</v>
      </c>
      <c r="G17" s="57">
        <f>G18</f>
        <v>1926.07</v>
      </c>
      <c r="H17" s="57">
        <f t="shared" si="0"/>
        <v>0</v>
      </c>
    </row>
    <row r="18" spans="1:8" ht="95.25" customHeight="1">
      <c r="A18" s="23" t="s">
        <v>182</v>
      </c>
      <c r="B18" s="11" t="s">
        <v>146</v>
      </c>
      <c r="C18" s="11" t="s">
        <v>148</v>
      </c>
      <c r="D18" s="11" t="s">
        <v>15</v>
      </c>
      <c r="E18" s="11" t="s">
        <v>151</v>
      </c>
      <c r="F18" s="56">
        <f t="shared" si="1"/>
        <v>1926.07</v>
      </c>
      <c r="G18" s="56">
        <f>G19</f>
        <v>1926.07</v>
      </c>
      <c r="H18" s="56"/>
    </row>
    <row r="19" spans="1:8" ht="33.75" customHeight="1">
      <c r="A19" s="23" t="s">
        <v>184</v>
      </c>
      <c r="B19" s="11" t="s">
        <v>146</v>
      </c>
      <c r="C19" s="11" t="s">
        <v>148</v>
      </c>
      <c r="D19" s="11" t="s">
        <v>15</v>
      </c>
      <c r="E19" s="11" t="s">
        <v>183</v>
      </c>
      <c r="F19" s="56">
        <f>G19+H19</f>
        <v>1926.07</v>
      </c>
      <c r="G19" s="99">
        <v>1926.07</v>
      </c>
      <c r="H19" s="56"/>
    </row>
    <row r="20" spans="1:10" ht="65.25" customHeight="1">
      <c r="A20" s="23" t="s">
        <v>152</v>
      </c>
      <c r="B20" s="11" t="s">
        <v>146</v>
      </c>
      <c r="C20" s="11" t="s">
        <v>153</v>
      </c>
      <c r="D20" s="11" t="s">
        <v>307</v>
      </c>
      <c r="E20" s="11" t="s">
        <v>394</v>
      </c>
      <c r="F20" s="56">
        <f t="shared" si="1"/>
        <v>4023.175</v>
      </c>
      <c r="G20" s="56">
        <f>G21</f>
        <v>4023.175</v>
      </c>
      <c r="H20" s="56">
        <f>H21</f>
        <v>0</v>
      </c>
      <c r="J20" s="130"/>
    </row>
    <row r="21" spans="1:8" ht="33" customHeight="1">
      <c r="A21" s="23" t="s">
        <v>149</v>
      </c>
      <c r="B21" s="11" t="s">
        <v>146</v>
      </c>
      <c r="C21" s="11" t="s">
        <v>153</v>
      </c>
      <c r="D21" s="11" t="s">
        <v>13</v>
      </c>
      <c r="E21" s="11" t="s">
        <v>394</v>
      </c>
      <c r="F21" s="56">
        <f t="shared" si="1"/>
        <v>4023.175</v>
      </c>
      <c r="G21" s="56">
        <f>G22</f>
        <v>4023.175</v>
      </c>
      <c r="H21" s="56">
        <f>H22</f>
        <v>0</v>
      </c>
    </row>
    <row r="22" spans="1:8" ht="47.25" customHeight="1">
      <c r="A22" s="23" t="s">
        <v>150</v>
      </c>
      <c r="B22" s="11" t="s">
        <v>146</v>
      </c>
      <c r="C22" s="11" t="s">
        <v>153</v>
      </c>
      <c r="D22" s="11" t="s">
        <v>14</v>
      </c>
      <c r="E22" s="11" t="s">
        <v>394</v>
      </c>
      <c r="F22" s="56">
        <f t="shared" si="1"/>
        <v>4023.175</v>
      </c>
      <c r="G22" s="56">
        <f>G28+G23</f>
        <v>4023.175</v>
      </c>
      <c r="H22" s="56">
        <f>H28+H23</f>
        <v>0</v>
      </c>
    </row>
    <row r="23" spans="1:8" s="125" customFormat="1" ht="33.75" customHeight="1">
      <c r="A23" s="27" t="s">
        <v>177</v>
      </c>
      <c r="B23" s="24" t="s">
        <v>146</v>
      </c>
      <c r="C23" s="24" t="s">
        <v>153</v>
      </c>
      <c r="D23" s="24" t="s">
        <v>16</v>
      </c>
      <c r="E23" s="24" t="s">
        <v>394</v>
      </c>
      <c r="F23" s="57">
        <f t="shared" si="1"/>
        <v>1764.503</v>
      </c>
      <c r="G23" s="57">
        <f>G24+G26</f>
        <v>1764.503</v>
      </c>
      <c r="H23" s="57"/>
    </row>
    <row r="24" spans="1:8" ht="98.25" customHeight="1">
      <c r="A24" s="23" t="s">
        <v>182</v>
      </c>
      <c r="B24" s="11" t="s">
        <v>146</v>
      </c>
      <c r="C24" s="11" t="s">
        <v>153</v>
      </c>
      <c r="D24" s="11" t="s">
        <v>16</v>
      </c>
      <c r="E24" s="11" t="s">
        <v>151</v>
      </c>
      <c r="F24" s="56">
        <f t="shared" si="1"/>
        <v>1749.503</v>
      </c>
      <c r="G24" s="56">
        <f>G25</f>
        <v>1749.503</v>
      </c>
      <c r="H24" s="56"/>
    </row>
    <row r="25" spans="1:8" ht="35.25" customHeight="1">
      <c r="A25" s="23" t="s">
        <v>184</v>
      </c>
      <c r="B25" s="11" t="s">
        <v>146</v>
      </c>
      <c r="C25" s="11" t="s">
        <v>153</v>
      </c>
      <c r="D25" s="11" t="s">
        <v>16</v>
      </c>
      <c r="E25" s="11" t="s">
        <v>183</v>
      </c>
      <c r="F25" s="56">
        <f t="shared" si="1"/>
        <v>1749.503</v>
      </c>
      <c r="G25" s="111">
        <v>1749.503</v>
      </c>
      <c r="H25" s="56"/>
    </row>
    <row r="26" spans="1:8" ht="35.25" customHeight="1">
      <c r="A26" s="23" t="s">
        <v>185</v>
      </c>
      <c r="B26" s="11" t="s">
        <v>146</v>
      </c>
      <c r="C26" s="11" t="s">
        <v>153</v>
      </c>
      <c r="D26" s="11" t="s">
        <v>16</v>
      </c>
      <c r="E26" s="11" t="s">
        <v>155</v>
      </c>
      <c r="F26" s="56">
        <f>G26+H26</f>
        <v>15</v>
      </c>
      <c r="G26" s="56">
        <f>G27</f>
        <v>15</v>
      </c>
      <c r="H26" s="56">
        <f>H27</f>
        <v>0</v>
      </c>
    </row>
    <row r="27" spans="1:8" ht="48" customHeight="1">
      <c r="A27" s="23" t="s">
        <v>186</v>
      </c>
      <c r="B27" s="11" t="s">
        <v>146</v>
      </c>
      <c r="C27" s="11" t="s">
        <v>153</v>
      </c>
      <c r="D27" s="11" t="s">
        <v>16</v>
      </c>
      <c r="E27" s="11" t="s">
        <v>187</v>
      </c>
      <c r="F27" s="56">
        <f>G27+H27</f>
        <v>15</v>
      </c>
      <c r="G27" s="56">
        <v>15</v>
      </c>
      <c r="H27" s="56"/>
    </row>
    <row r="28" spans="1:9" s="125" customFormat="1" ht="48.75" customHeight="1">
      <c r="A28" s="27" t="s">
        <v>154</v>
      </c>
      <c r="B28" s="24" t="s">
        <v>146</v>
      </c>
      <c r="C28" s="24" t="s">
        <v>153</v>
      </c>
      <c r="D28" s="24" t="s">
        <v>17</v>
      </c>
      <c r="E28" s="24" t="s">
        <v>394</v>
      </c>
      <c r="F28" s="57">
        <f t="shared" si="1"/>
        <v>2258.672</v>
      </c>
      <c r="G28" s="57">
        <f>G29+G31+G33</f>
        <v>2258.672</v>
      </c>
      <c r="H28" s="57">
        <f>SUM(H29:H32)</f>
        <v>0</v>
      </c>
      <c r="I28" s="154"/>
    </row>
    <row r="29" spans="1:8" ht="94.5" customHeight="1">
      <c r="A29" s="23" t="s">
        <v>182</v>
      </c>
      <c r="B29" s="11" t="s">
        <v>146</v>
      </c>
      <c r="C29" s="11" t="s">
        <v>153</v>
      </c>
      <c r="D29" s="11" t="s">
        <v>17</v>
      </c>
      <c r="E29" s="11" t="s">
        <v>151</v>
      </c>
      <c r="F29" s="56">
        <f t="shared" si="1"/>
        <v>1230.106</v>
      </c>
      <c r="G29" s="56">
        <f>G30</f>
        <v>1230.106</v>
      </c>
      <c r="H29" s="56"/>
    </row>
    <row r="30" spans="1:8" ht="35.25" customHeight="1">
      <c r="A30" s="23" t="s">
        <v>184</v>
      </c>
      <c r="B30" s="11" t="s">
        <v>146</v>
      </c>
      <c r="C30" s="11" t="s">
        <v>153</v>
      </c>
      <c r="D30" s="11" t="s">
        <v>17</v>
      </c>
      <c r="E30" s="11" t="s">
        <v>183</v>
      </c>
      <c r="F30" s="56">
        <f t="shared" si="1"/>
        <v>1230.106</v>
      </c>
      <c r="G30" s="56">
        <f>1909.672-679.566</f>
        <v>1230.106</v>
      </c>
      <c r="H30" s="56"/>
    </row>
    <row r="31" spans="1:8" ht="33" customHeight="1">
      <c r="A31" s="23" t="s">
        <v>185</v>
      </c>
      <c r="B31" s="11" t="s">
        <v>146</v>
      </c>
      <c r="C31" s="11" t="s">
        <v>153</v>
      </c>
      <c r="D31" s="11" t="s">
        <v>17</v>
      </c>
      <c r="E31" s="11" t="s">
        <v>155</v>
      </c>
      <c r="F31" s="56">
        <f t="shared" si="1"/>
        <v>1023.566</v>
      </c>
      <c r="G31" s="56">
        <f>G32</f>
        <v>1023.566</v>
      </c>
      <c r="H31" s="56"/>
    </row>
    <row r="32" spans="1:8" ht="50.25" customHeight="1">
      <c r="A32" s="23" t="s">
        <v>186</v>
      </c>
      <c r="B32" s="11" t="s">
        <v>146</v>
      </c>
      <c r="C32" s="11" t="s">
        <v>153</v>
      </c>
      <c r="D32" s="11" t="s">
        <v>17</v>
      </c>
      <c r="E32" s="11" t="s">
        <v>187</v>
      </c>
      <c r="F32" s="56">
        <f t="shared" si="1"/>
        <v>1023.566</v>
      </c>
      <c r="G32" s="56">
        <f>344+679.566</f>
        <v>1023.566</v>
      </c>
      <c r="H32" s="56"/>
    </row>
    <row r="33" spans="1:8" ht="19.5" customHeight="1">
      <c r="A33" s="23" t="s">
        <v>190</v>
      </c>
      <c r="B33" s="11" t="s">
        <v>146</v>
      </c>
      <c r="C33" s="11" t="s">
        <v>153</v>
      </c>
      <c r="D33" s="11" t="s">
        <v>17</v>
      </c>
      <c r="E33" s="11" t="s">
        <v>191</v>
      </c>
      <c r="F33" s="56">
        <f>G33+H33</f>
        <v>5</v>
      </c>
      <c r="G33" s="56">
        <f>G34</f>
        <v>5</v>
      </c>
      <c r="H33" s="56"/>
    </row>
    <row r="34" spans="1:8" ht="18.75" customHeight="1">
      <c r="A34" s="23" t="s">
        <v>188</v>
      </c>
      <c r="B34" s="11" t="s">
        <v>146</v>
      </c>
      <c r="C34" s="11" t="s">
        <v>153</v>
      </c>
      <c r="D34" s="11" t="s">
        <v>17</v>
      </c>
      <c r="E34" s="11" t="s">
        <v>189</v>
      </c>
      <c r="F34" s="56">
        <f>G34+H34</f>
        <v>5</v>
      </c>
      <c r="G34" s="56">
        <v>5</v>
      </c>
      <c r="H34" s="56"/>
    </row>
    <row r="35" spans="1:10" ht="82.5" customHeight="1">
      <c r="A35" s="23" t="s">
        <v>323</v>
      </c>
      <c r="B35" s="11" t="s">
        <v>146</v>
      </c>
      <c r="C35" s="11" t="s">
        <v>157</v>
      </c>
      <c r="D35" s="11" t="s">
        <v>307</v>
      </c>
      <c r="E35" s="11" t="s">
        <v>394</v>
      </c>
      <c r="F35" s="56">
        <f t="shared" si="1"/>
        <v>21302.042999999998</v>
      </c>
      <c r="G35" s="56">
        <f>G36</f>
        <v>21302.042999999998</v>
      </c>
      <c r="H35" s="56"/>
      <c r="J35" s="132"/>
    </row>
    <row r="36" spans="1:9" ht="33.75" customHeight="1">
      <c r="A36" s="23" t="s">
        <v>149</v>
      </c>
      <c r="B36" s="11" t="s">
        <v>146</v>
      </c>
      <c r="C36" s="11" t="s">
        <v>157</v>
      </c>
      <c r="D36" s="11" t="s">
        <v>13</v>
      </c>
      <c r="E36" s="11" t="s">
        <v>394</v>
      </c>
      <c r="F36" s="56">
        <f t="shared" si="1"/>
        <v>21302.042999999998</v>
      </c>
      <c r="G36" s="56">
        <f>G37</f>
        <v>21302.042999999998</v>
      </c>
      <c r="H36" s="56"/>
      <c r="I36" s="126"/>
    </row>
    <row r="37" spans="1:8" ht="47.25" customHeight="1">
      <c r="A37" s="23" t="s">
        <v>150</v>
      </c>
      <c r="B37" s="11" t="s">
        <v>146</v>
      </c>
      <c r="C37" s="11" t="s">
        <v>157</v>
      </c>
      <c r="D37" s="11" t="s">
        <v>14</v>
      </c>
      <c r="E37" s="11" t="s">
        <v>394</v>
      </c>
      <c r="F37" s="56">
        <f>G37+H37</f>
        <v>21302.042999999998</v>
      </c>
      <c r="G37" s="56">
        <f>G38</f>
        <v>21302.042999999998</v>
      </c>
      <c r="H37" s="56">
        <f>H38</f>
        <v>0</v>
      </c>
    </row>
    <row r="38" spans="1:10" s="125" customFormat="1" ht="48.75" customHeight="1">
      <c r="A38" s="27" t="s">
        <v>154</v>
      </c>
      <c r="B38" s="24" t="s">
        <v>146</v>
      </c>
      <c r="C38" s="24" t="s">
        <v>157</v>
      </c>
      <c r="D38" s="24" t="s">
        <v>17</v>
      </c>
      <c r="E38" s="24" t="s">
        <v>394</v>
      </c>
      <c r="F38" s="57">
        <f aca="true" t="shared" si="2" ref="F38:F181">G38+H38</f>
        <v>21302.042999999998</v>
      </c>
      <c r="G38" s="57">
        <f>G39+G41+G43</f>
        <v>21302.042999999998</v>
      </c>
      <c r="H38" s="57">
        <f>SUM(H39:H42)</f>
        <v>0</v>
      </c>
      <c r="J38" s="154"/>
    </row>
    <row r="39" spans="1:8" ht="96" customHeight="1">
      <c r="A39" s="23" t="s">
        <v>182</v>
      </c>
      <c r="B39" s="11" t="s">
        <v>146</v>
      </c>
      <c r="C39" s="11" t="s">
        <v>157</v>
      </c>
      <c r="D39" s="11" t="s">
        <v>17</v>
      </c>
      <c r="E39" s="11" t="s">
        <v>151</v>
      </c>
      <c r="F39" s="56">
        <f t="shared" si="2"/>
        <v>13193.1</v>
      </c>
      <c r="G39" s="56">
        <f>G40</f>
        <v>13193.1</v>
      </c>
      <c r="H39" s="56"/>
    </row>
    <row r="40" spans="1:10" ht="39" customHeight="1">
      <c r="A40" s="23" t="s">
        <v>184</v>
      </c>
      <c r="B40" s="11" t="s">
        <v>146</v>
      </c>
      <c r="C40" s="11" t="s">
        <v>157</v>
      </c>
      <c r="D40" s="11" t="s">
        <v>17</v>
      </c>
      <c r="E40" s="11" t="s">
        <v>183</v>
      </c>
      <c r="F40" s="56">
        <f t="shared" si="2"/>
        <v>13193.1</v>
      </c>
      <c r="G40" s="56">
        <f>9994.7+180+3018.4</f>
        <v>13193.1</v>
      </c>
      <c r="H40" s="56"/>
      <c r="J40" s="130"/>
    </row>
    <row r="41" spans="1:8" ht="33" customHeight="1">
      <c r="A41" s="23" t="s">
        <v>185</v>
      </c>
      <c r="B41" s="11" t="s">
        <v>146</v>
      </c>
      <c r="C41" s="11" t="s">
        <v>157</v>
      </c>
      <c r="D41" s="11" t="s">
        <v>17</v>
      </c>
      <c r="E41" s="11" t="s">
        <v>155</v>
      </c>
      <c r="F41" s="56">
        <f t="shared" si="2"/>
        <v>7616.942999999999</v>
      </c>
      <c r="G41" s="56">
        <f>G42</f>
        <v>7616.942999999999</v>
      </c>
      <c r="H41" s="56"/>
    </row>
    <row r="42" spans="1:8" ht="49.5" customHeight="1">
      <c r="A42" s="23" t="s">
        <v>186</v>
      </c>
      <c r="B42" s="11" t="s">
        <v>146</v>
      </c>
      <c r="C42" s="11" t="s">
        <v>157</v>
      </c>
      <c r="D42" s="11" t="s">
        <v>17</v>
      </c>
      <c r="E42" s="11" t="s">
        <v>187</v>
      </c>
      <c r="F42" s="56">
        <f t="shared" si="2"/>
        <v>7616.942999999999</v>
      </c>
      <c r="G42" s="56">
        <f>9616.943-2000</f>
        <v>7616.942999999999</v>
      </c>
      <c r="H42" s="56"/>
    </row>
    <row r="43" spans="1:8" ht="18" customHeight="1">
      <c r="A43" s="23" t="s">
        <v>190</v>
      </c>
      <c r="B43" s="11" t="s">
        <v>146</v>
      </c>
      <c r="C43" s="11" t="s">
        <v>157</v>
      </c>
      <c r="D43" s="11" t="s">
        <v>17</v>
      </c>
      <c r="E43" s="11" t="s">
        <v>191</v>
      </c>
      <c r="F43" s="56">
        <f t="shared" si="2"/>
        <v>492</v>
      </c>
      <c r="G43" s="56">
        <f>G44</f>
        <v>492</v>
      </c>
      <c r="H43" s="56"/>
    </row>
    <row r="44" spans="1:8" ht="17.25" customHeight="1">
      <c r="A44" s="52" t="s">
        <v>188</v>
      </c>
      <c r="B44" s="11" t="s">
        <v>146</v>
      </c>
      <c r="C44" s="11" t="s">
        <v>157</v>
      </c>
      <c r="D44" s="11" t="s">
        <v>17</v>
      </c>
      <c r="E44" s="11" t="s">
        <v>189</v>
      </c>
      <c r="F44" s="56">
        <f t="shared" si="2"/>
        <v>492</v>
      </c>
      <c r="G44" s="56">
        <f>492</f>
        <v>492</v>
      </c>
      <c r="H44" s="56"/>
    </row>
    <row r="45" spans="1:8" ht="49.5" customHeight="1">
      <c r="A45" s="52" t="s">
        <v>697</v>
      </c>
      <c r="B45" s="11" t="s">
        <v>146</v>
      </c>
      <c r="C45" s="11" t="s">
        <v>374</v>
      </c>
      <c r="D45" s="11" t="s">
        <v>440</v>
      </c>
      <c r="E45" s="11" t="s">
        <v>394</v>
      </c>
      <c r="F45" s="56">
        <f>H45</f>
        <v>173.891</v>
      </c>
      <c r="G45" s="56"/>
      <c r="H45" s="56">
        <f>H46</f>
        <v>173.891</v>
      </c>
    </row>
    <row r="46" spans="1:8" ht="33.75" customHeight="1">
      <c r="A46" s="23" t="s">
        <v>185</v>
      </c>
      <c r="B46" s="11" t="s">
        <v>146</v>
      </c>
      <c r="C46" s="11" t="s">
        <v>374</v>
      </c>
      <c r="D46" s="11" t="s">
        <v>440</v>
      </c>
      <c r="E46" s="11" t="s">
        <v>155</v>
      </c>
      <c r="F46" s="56">
        <f>H46</f>
        <v>173.891</v>
      </c>
      <c r="G46" s="56"/>
      <c r="H46" s="56">
        <f>H47</f>
        <v>173.891</v>
      </c>
    </row>
    <row r="47" spans="1:8" ht="52.5" customHeight="1">
      <c r="A47" s="23" t="s">
        <v>186</v>
      </c>
      <c r="B47" s="11" t="s">
        <v>146</v>
      </c>
      <c r="C47" s="11" t="s">
        <v>374</v>
      </c>
      <c r="D47" s="11" t="s">
        <v>440</v>
      </c>
      <c r="E47" s="11" t="s">
        <v>187</v>
      </c>
      <c r="F47" s="56">
        <f>H47</f>
        <v>173.891</v>
      </c>
      <c r="G47" s="56"/>
      <c r="H47" s="99">
        <v>173.891</v>
      </c>
    </row>
    <row r="48" spans="1:10" ht="63" customHeight="1">
      <c r="A48" s="35" t="s">
        <v>383</v>
      </c>
      <c r="B48" s="51" t="s">
        <v>146</v>
      </c>
      <c r="C48" s="51" t="s">
        <v>159</v>
      </c>
      <c r="D48" s="51" t="s">
        <v>307</v>
      </c>
      <c r="E48" s="51" t="s">
        <v>394</v>
      </c>
      <c r="F48" s="98">
        <f>G48+H48</f>
        <v>9338.142</v>
      </c>
      <c r="G48" s="98">
        <f>G49</f>
        <v>9338.142</v>
      </c>
      <c r="H48" s="98">
        <f>H49</f>
        <v>0</v>
      </c>
      <c r="J48" s="126"/>
    </row>
    <row r="49" spans="1:8" ht="33.75" customHeight="1">
      <c r="A49" s="23" t="s">
        <v>344</v>
      </c>
      <c r="B49" s="11" t="s">
        <v>146</v>
      </c>
      <c r="C49" s="11" t="s">
        <v>159</v>
      </c>
      <c r="D49" s="11" t="s">
        <v>13</v>
      </c>
      <c r="E49" s="11" t="s">
        <v>394</v>
      </c>
      <c r="F49" s="56">
        <f t="shared" si="2"/>
        <v>9338.142</v>
      </c>
      <c r="G49" s="56">
        <f>G50</f>
        <v>9338.142</v>
      </c>
      <c r="H49" s="56">
        <f>H50</f>
        <v>0</v>
      </c>
    </row>
    <row r="50" spans="1:8" ht="47.25" customHeight="1">
      <c r="A50" s="23" t="s">
        <v>150</v>
      </c>
      <c r="B50" s="11" t="s">
        <v>146</v>
      </c>
      <c r="C50" s="11" t="s">
        <v>159</v>
      </c>
      <c r="D50" s="11" t="s">
        <v>14</v>
      </c>
      <c r="E50" s="11" t="s">
        <v>394</v>
      </c>
      <c r="F50" s="56">
        <f t="shared" si="2"/>
        <v>9338.142</v>
      </c>
      <c r="G50" s="56">
        <f>G51+G58+G65</f>
        <v>9338.142</v>
      </c>
      <c r="H50" s="56">
        <f>H51+H58+H65</f>
        <v>0</v>
      </c>
    </row>
    <row r="51" spans="1:9" s="125" customFormat="1" ht="48.75" customHeight="1">
      <c r="A51" s="27" t="s">
        <v>279</v>
      </c>
      <c r="B51" s="24" t="s">
        <v>146</v>
      </c>
      <c r="C51" s="24" t="s">
        <v>159</v>
      </c>
      <c r="D51" s="24" t="s">
        <v>17</v>
      </c>
      <c r="E51" s="24" t="s">
        <v>394</v>
      </c>
      <c r="F51" s="57">
        <f t="shared" si="2"/>
        <v>6873.116</v>
      </c>
      <c r="G51" s="57">
        <f>G52+G54+G56</f>
        <v>6873.116</v>
      </c>
      <c r="H51" s="57">
        <f>SUM(H52:H57)</f>
        <v>0</v>
      </c>
      <c r="I51" s="122"/>
    </row>
    <row r="52" spans="1:8" ht="95.25" customHeight="1">
      <c r="A52" s="23" t="s">
        <v>182</v>
      </c>
      <c r="B52" s="11" t="s">
        <v>146</v>
      </c>
      <c r="C52" s="11" t="s">
        <v>159</v>
      </c>
      <c r="D52" s="11" t="s">
        <v>17</v>
      </c>
      <c r="E52" s="11" t="s">
        <v>151</v>
      </c>
      <c r="F52" s="56">
        <f t="shared" si="2"/>
        <v>5911.516</v>
      </c>
      <c r="G52" s="56">
        <f>G53</f>
        <v>5911.516</v>
      </c>
      <c r="H52" s="56"/>
    </row>
    <row r="53" spans="1:8" ht="33" customHeight="1">
      <c r="A53" s="23" t="s">
        <v>184</v>
      </c>
      <c r="B53" s="11" t="s">
        <v>146</v>
      </c>
      <c r="C53" s="11" t="s">
        <v>159</v>
      </c>
      <c r="D53" s="11" t="s">
        <v>17</v>
      </c>
      <c r="E53" s="11" t="s">
        <v>183</v>
      </c>
      <c r="F53" s="56">
        <f t="shared" si="2"/>
        <v>5911.516</v>
      </c>
      <c r="G53" s="56">
        <v>5911.516</v>
      </c>
      <c r="H53" s="56"/>
    </row>
    <row r="54" spans="1:8" ht="33" customHeight="1">
      <c r="A54" s="23" t="s">
        <v>185</v>
      </c>
      <c r="B54" s="11" t="s">
        <v>146</v>
      </c>
      <c r="C54" s="11" t="s">
        <v>159</v>
      </c>
      <c r="D54" s="11" t="s">
        <v>17</v>
      </c>
      <c r="E54" s="11" t="s">
        <v>155</v>
      </c>
      <c r="F54" s="56">
        <f t="shared" si="2"/>
        <v>959.6</v>
      </c>
      <c r="G54" s="56">
        <f>G55</f>
        <v>959.6</v>
      </c>
      <c r="H54" s="56"/>
    </row>
    <row r="55" spans="1:10" ht="48" customHeight="1">
      <c r="A55" s="23" t="s">
        <v>186</v>
      </c>
      <c r="B55" s="11" t="s">
        <v>146</v>
      </c>
      <c r="C55" s="11" t="s">
        <v>159</v>
      </c>
      <c r="D55" s="11" t="s">
        <v>17</v>
      </c>
      <c r="E55" s="11" t="s">
        <v>187</v>
      </c>
      <c r="F55" s="56">
        <f t="shared" si="2"/>
        <v>959.6</v>
      </c>
      <c r="G55" s="56">
        <v>959.6</v>
      </c>
      <c r="H55" s="56"/>
      <c r="J55" s="130"/>
    </row>
    <row r="56" spans="1:8" ht="17.25" customHeight="1">
      <c r="A56" s="23" t="s">
        <v>190</v>
      </c>
      <c r="B56" s="11" t="s">
        <v>146</v>
      </c>
      <c r="C56" s="11" t="s">
        <v>159</v>
      </c>
      <c r="D56" s="11" t="s">
        <v>17</v>
      </c>
      <c r="E56" s="11" t="s">
        <v>191</v>
      </c>
      <c r="F56" s="56">
        <f t="shared" si="2"/>
        <v>2</v>
      </c>
      <c r="G56" s="56">
        <f>G57</f>
        <v>2</v>
      </c>
      <c r="H56" s="56"/>
    </row>
    <row r="57" spans="1:8" ht="17.25" customHeight="1">
      <c r="A57" s="23" t="s">
        <v>188</v>
      </c>
      <c r="B57" s="11" t="s">
        <v>146</v>
      </c>
      <c r="C57" s="11" t="s">
        <v>159</v>
      </c>
      <c r="D57" s="11" t="s">
        <v>17</v>
      </c>
      <c r="E57" s="11" t="s">
        <v>189</v>
      </c>
      <c r="F57" s="56">
        <f t="shared" si="2"/>
        <v>2</v>
      </c>
      <c r="G57" s="56">
        <v>2</v>
      </c>
      <c r="H57" s="56"/>
    </row>
    <row r="58" spans="1:9" s="125" customFormat="1" ht="48" customHeight="1">
      <c r="A58" s="27" t="s">
        <v>160</v>
      </c>
      <c r="B58" s="24" t="s">
        <v>146</v>
      </c>
      <c r="C58" s="24" t="s">
        <v>159</v>
      </c>
      <c r="D58" s="24" t="s">
        <v>17</v>
      </c>
      <c r="E58" s="24" t="s">
        <v>394</v>
      </c>
      <c r="F58" s="57">
        <f t="shared" si="2"/>
        <v>890.29</v>
      </c>
      <c r="G58" s="57">
        <f>G61+G63+G59</f>
        <v>890.29</v>
      </c>
      <c r="H58" s="57"/>
      <c r="I58" s="139"/>
    </row>
    <row r="59" spans="1:9" s="125" customFormat="1" ht="48" customHeight="1">
      <c r="A59" s="23" t="s">
        <v>182</v>
      </c>
      <c r="B59" s="11" t="s">
        <v>146</v>
      </c>
      <c r="C59" s="11" t="s">
        <v>159</v>
      </c>
      <c r="D59" s="11" t="s">
        <v>18</v>
      </c>
      <c r="E59" s="11" t="s">
        <v>151</v>
      </c>
      <c r="F59" s="56">
        <f>G59+H59</f>
        <v>826.49</v>
      </c>
      <c r="G59" s="56">
        <f>G60</f>
        <v>826.49</v>
      </c>
      <c r="H59" s="57"/>
      <c r="I59" s="139"/>
    </row>
    <row r="60" spans="1:9" s="125" customFormat="1" ht="48" customHeight="1">
      <c r="A60" s="23" t="s">
        <v>184</v>
      </c>
      <c r="B60" s="11" t="s">
        <v>146</v>
      </c>
      <c r="C60" s="11" t="s">
        <v>159</v>
      </c>
      <c r="D60" s="11" t="s">
        <v>18</v>
      </c>
      <c r="E60" s="11" t="s">
        <v>183</v>
      </c>
      <c r="F60" s="56">
        <f>G60+H60</f>
        <v>826.49</v>
      </c>
      <c r="G60" s="56">
        <f>634.785+191.705</f>
        <v>826.49</v>
      </c>
      <c r="H60" s="57"/>
      <c r="I60" s="139"/>
    </row>
    <row r="61" spans="1:8" ht="34.5" customHeight="1">
      <c r="A61" s="23" t="s">
        <v>185</v>
      </c>
      <c r="B61" s="11" t="s">
        <v>146</v>
      </c>
      <c r="C61" s="11" t="s">
        <v>159</v>
      </c>
      <c r="D61" s="11" t="s">
        <v>17</v>
      </c>
      <c r="E61" s="11" t="s">
        <v>155</v>
      </c>
      <c r="F61" s="56">
        <f t="shared" si="2"/>
        <v>61.8</v>
      </c>
      <c r="G61" s="56">
        <f>G62</f>
        <v>61.8</v>
      </c>
      <c r="H61" s="56"/>
    </row>
    <row r="62" spans="1:8" ht="45.75" customHeight="1">
      <c r="A62" s="23" t="s">
        <v>186</v>
      </c>
      <c r="B62" s="11" t="s">
        <v>146</v>
      </c>
      <c r="C62" s="11" t="s">
        <v>159</v>
      </c>
      <c r="D62" s="11" t="s">
        <v>17</v>
      </c>
      <c r="E62" s="11" t="s">
        <v>187</v>
      </c>
      <c r="F62" s="56">
        <f t="shared" si="2"/>
        <v>61.8</v>
      </c>
      <c r="G62" s="56">
        <v>61.8</v>
      </c>
      <c r="H62" s="56"/>
    </row>
    <row r="63" spans="1:8" ht="16.5" customHeight="1">
      <c r="A63" s="23" t="s">
        <v>190</v>
      </c>
      <c r="B63" s="11" t="s">
        <v>146</v>
      </c>
      <c r="C63" s="11" t="s">
        <v>159</v>
      </c>
      <c r="D63" s="11" t="s">
        <v>17</v>
      </c>
      <c r="E63" s="11" t="s">
        <v>191</v>
      </c>
      <c r="F63" s="56">
        <f t="shared" si="2"/>
        <v>2</v>
      </c>
      <c r="G63" s="56">
        <f>G64</f>
        <v>2</v>
      </c>
      <c r="H63" s="56"/>
    </row>
    <row r="64" spans="1:8" ht="17.25" customHeight="1">
      <c r="A64" s="52" t="s">
        <v>188</v>
      </c>
      <c r="B64" s="11" t="s">
        <v>146</v>
      </c>
      <c r="C64" s="11" t="s">
        <v>159</v>
      </c>
      <c r="D64" s="11" t="s">
        <v>17</v>
      </c>
      <c r="E64" s="11" t="s">
        <v>189</v>
      </c>
      <c r="F64" s="56">
        <f t="shared" si="2"/>
        <v>2</v>
      </c>
      <c r="G64" s="56">
        <v>2</v>
      </c>
      <c r="H64" s="56"/>
    </row>
    <row r="65" spans="1:8" s="125" customFormat="1" ht="16.5" customHeight="1">
      <c r="A65" s="27" t="s">
        <v>161</v>
      </c>
      <c r="B65" s="24" t="s">
        <v>146</v>
      </c>
      <c r="C65" s="24" t="s">
        <v>159</v>
      </c>
      <c r="D65" s="24" t="s">
        <v>18</v>
      </c>
      <c r="E65" s="24" t="s">
        <v>394</v>
      </c>
      <c r="F65" s="57">
        <f t="shared" si="2"/>
        <v>1574.7359999999999</v>
      </c>
      <c r="G65" s="57">
        <f>G67</f>
        <v>1574.7359999999999</v>
      </c>
      <c r="H65" s="57">
        <f>H67</f>
        <v>0</v>
      </c>
    </row>
    <row r="66" spans="1:9" ht="94.5" customHeight="1">
      <c r="A66" s="23" t="s">
        <v>182</v>
      </c>
      <c r="B66" s="11" t="s">
        <v>146</v>
      </c>
      <c r="C66" s="11" t="s">
        <v>159</v>
      </c>
      <c r="D66" s="11" t="s">
        <v>18</v>
      </c>
      <c r="E66" s="11" t="s">
        <v>151</v>
      </c>
      <c r="F66" s="56">
        <f t="shared" si="2"/>
        <v>1574.7359999999999</v>
      </c>
      <c r="G66" s="56">
        <f>G67</f>
        <v>1574.7359999999999</v>
      </c>
      <c r="H66" s="56"/>
      <c r="I66" s="315"/>
    </row>
    <row r="67" spans="1:8" ht="34.5" customHeight="1">
      <c r="A67" s="23" t="s">
        <v>184</v>
      </c>
      <c r="B67" s="11" t="s">
        <v>146</v>
      </c>
      <c r="C67" s="11" t="s">
        <v>159</v>
      </c>
      <c r="D67" s="11" t="s">
        <v>18</v>
      </c>
      <c r="E67" s="11" t="s">
        <v>183</v>
      </c>
      <c r="F67" s="56">
        <f t="shared" si="2"/>
        <v>1574.7359999999999</v>
      </c>
      <c r="G67" s="56">
        <f>1209.475+365.261</f>
        <v>1574.7359999999999</v>
      </c>
      <c r="H67" s="56"/>
    </row>
    <row r="68" spans="1:8" ht="18.75" customHeight="1" hidden="1">
      <c r="A68" s="23" t="s">
        <v>162</v>
      </c>
      <c r="B68" s="11" t="s">
        <v>146</v>
      </c>
      <c r="C68" s="11" t="s">
        <v>163</v>
      </c>
      <c r="D68" s="11" t="s">
        <v>393</v>
      </c>
      <c r="E68" s="11" t="s">
        <v>394</v>
      </c>
      <c r="F68" s="56">
        <f>G68+H68</f>
        <v>0</v>
      </c>
      <c r="G68" s="56">
        <f>G69</f>
        <v>0</v>
      </c>
      <c r="H68" s="56">
        <f>H69</f>
        <v>0</v>
      </c>
    </row>
    <row r="69" spans="1:8" ht="33" customHeight="1" hidden="1">
      <c r="A69" s="23" t="s">
        <v>164</v>
      </c>
      <c r="B69" s="11" t="s">
        <v>146</v>
      </c>
      <c r="C69" s="11" t="s">
        <v>163</v>
      </c>
      <c r="D69" s="11" t="s">
        <v>272</v>
      </c>
      <c r="E69" s="11" t="s">
        <v>394</v>
      </c>
      <c r="F69" s="56">
        <f t="shared" si="2"/>
        <v>0</v>
      </c>
      <c r="G69" s="56">
        <f>G71</f>
        <v>0</v>
      </c>
      <c r="H69" s="56">
        <f>H71</f>
        <v>0</v>
      </c>
    </row>
    <row r="70" spans="1:8" ht="16.5" customHeight="1" hidden="1">
      <c r="A70" s="23" t="s">
        <v>190</v>
      </c>
      <c r="B70" s="11" t="s">
        <v>146</v>
      </c>
      <c r="C70" s="11" t="s">
        <v>163</v>
      </c>
      <c r="D70" s="11" t="s">
        <v>272</v>
      </c>
      <c r="E70" s="11" t="s">
        <v>191</v>
      </c>
      <c r="F70" s="56">
        <f t="shared" si="2"/>
        <v>0</v>
      </c>
      <c r="G70" s="56">
        <f>G71</f>
        <v>0</v>
      </c>
      <c r="H70" s="56"/>
    </row>
    <row r="71" spans="1:8" ht="18.75" customHeight="1" hidden="1">
      <c r="A71" s="23" t="s">
        <v>192</v>
      </c>
      <c r="B71" s="11" t="s">
        <v>146</v>
      </c>
      <c r="C71" s="11" t="s">
        <v>163</v>
      </c>
      <c r="D71" s="11" t="s">
        <v>272</v>
      </c>
      <c r="E71" s="11" t="s">
        <v>193</v>
      </c>
      <c r="F71" s="56">
        <f t="shared" si="2"/>
        <v>0</v>
      </c>
      <c r="G71" s="56">
        <v>0</v>
      </c>
      <c r="H71" s="56"/>
    </row>
    <row r="72" spans="1:8" ht="39" customHeight="1" hidden="1">
      <c r="A72" s="53" t="s">
        <v>480</v>
      </c>
      <c r="B72" s="51" t="s">
        <v>146</v>
      </c>
      <c r="C72" s="51" t="s">
        <v>377</v>
      </c>
      <c r="D72" s="51" t="s">
        <v>307</v>
      </c>
      <c r="E72" s="51" t="s">
        <v>394</v>
      </c>
      <c r="F72" s="98">
        <f t="shared" si="2"/>
        <v>0</v>
      </c>
      <c r="G72" s="98">
        <f>G73</f>
        <v>0</v>
      </c>
      <c r="H72" s="98"/>
    </row>
    <row r="73" spans="1:8" ht="39" customHeight="1" hidden="1">
      <c r="A73" s="23" t="s">
        <v>481</v>
      </c>
      <c r="B73" s="11" t="s">
        <v>146</v>
      </c>
      <c r="C73" s="11" t="s">
        <v>377</v>
      </c>
      <c r="D73" s="11" t="s">
        <v>13</v>
      </c>
      <c r="E73" s="11" t="s">
        <v>394</v>
      </c>
      <c r="F73" s="56">
        <f t="shared" si="2"/>
        <v>0</v>
      </c>
      <c r="G73" s="56">
        <f>G74</f>
        <v>0</v>
      </c>
      <c r="H73" s="56"/>
    </row>
    <row r="74" spans="1:8" ht="39" customHeight="1" hidden="1">
      <c r="A74" s="23" t="s">
        <v>150</v>
      </c>
      <c r="B74" s="11" t="s">
        <v>146</v>
      </c>
      <c r="C74" s="11" t="s">
        <v>377</v>
      </c>
      <c r="D74" s="11" t="s">
        <v>14</v>
      </c>
      <c r="E74" s="11" t="s">
        <v>394</v>
      </c>
      <c r="F74" s="56">
        <f t="shared" si="2"/>
        <v>0</v>
      </c>
      <c r="G74" s="56">
        <f>G75</f>
        <v>0</v>
      </c>
      <c r="H74" s="56"/>
    </row>
    <row r="75" spans="1:8" ht="39" customHeight="1" hidden="1">
      <c r="A75" s="23" t="s">
        <v>482</v>
      </c>
      <c r="B75" s="11" t="s">
        <v>146</v>
      </c>
      <c r="C75" s="11" t="s">
        <v>377</v>
      </c>
      <c r="D75" s="11" t="s">
        <v>483</v>
      </c>
      <c r="E75" s="11" t="s">
        <v>394</v>
      </c>
      <c r="F75" s="56">
        <f t="shared" si="2"/>
        <v>0</v>
      </c>
      <c r="G75" s="56">
        <f>G76</f>
        <v>0</v>
      </c>
      <c r="H75" s="56"/>
    </row>
    <row r="76" spans="1:8" ht="39" customHeight="1" hidden="1">
      <c r="A76" s="23" t="s">
        <v>190</v>
      </c>
      <c r="B76" s="11" t="s">
        <v>146</v>
      </c>
      <c r="C76" s="11" t="s">
        <v>377</v>
      </c>
      <c r="D76" s="11" t="s">
        <v>483</v>
      </c>
      <c r="E76" s="11" t="s">
        <v>191</v>
      </c>
      <c r="F76" s="56">
        <f t="shared" si="2"/>
        <v>0</v>
      </c>
      <c r="G76" s="56">
        <f>G77</f>
        <v>0</v>
      </c>
      <c r="H76" s="56"/>
    </row>
    <row r="77" spans="1:8" ht="17.25" customHeight="1" hidden="1">
      <c r="A77" s="179" t="s">
        <v>530</v>
      </c>
      <c r="B77" s="11" t="s">
        <v>146</v>
      </c>
      <c r="C77" s="11" t="s">
        <v>377</v>
      </c>
      <c r="D77" s="11" t="s">
        <v>483</v>
      </c>
      <c r="E77" s="11" t="s">
        <v>531</v>
      </c>
      <c r="F77" s="56">
        <f t="shared" si="2"/>
        <v>0</v>
      </c>
      <c r="G77" s="56">
        <v>0</v>
      </c>
      <c r="H77" s="56"/>
    </row>
    <row r="78" spans="1:8" ht="19.5" customHeight="1">
      <c r="A78" s="53" t="s">
        <v>162</v>
      </c>
      <c r="B78" s="51" t="s">
        <v>146</v>
      </c>
      <c r="C78" s="51" t="s">
        <v>163</v>
      </c>
      <c r="D78" s="51" t="s">
        <v>307</v>
      </c>
      <c r="E78" s="51" t="s">
        <v>394</v>
      </c>
      <c r="F78" s="98">
        <f t="shared" si="2"/>
        <v>8365.16</v>
      </c>
      <c r="G78" s="98">
        <f>G79</f>
        <v>8365.16</v>
      </c>
      <c r="H78" s="98"/>
    </row>
    <row r="79" spans="1:8" ht="33.75" customHeight="1">
      <c r="A79" s="180" t="s">
        <v>149</v>
      </c>
      <c r="B79" s="11" t="s">
        <v>146</v>
      </c>
      <c r="C79" s="11" t="s">
        <v>163</v>
      </c>
      <c r="D79" s="72" t="s">
        <v>13</v>
      </c>
      <c r="E79" s="72" t="s">
        <v>394</v>
      </c>
      <c r="F79" s="56">
        <f t="shared" si="2"/>
        <v>8365.16</v>
      </c>
      <c r="G79" s="56">
        <f>G80</f>
        <v>8365.16</v>
      </c>
      <c r="H79" s="56"/>
    </row>
    <row r="80" spans="1:8" ht="49.5" customHeight="1">
      <c r="A80" s="180" t="s">
        <v>150</v>
      </c>
      <c r="B80" s="11" t="s">
        <v>146</v>
      </c>
      <c r="C80" s="11" t="s">
        <v>163</v>
      </c>
      <c r="D80" s="72" t="s">
        <v>14</v>
      </c>
      <c r="E80" s="72" t="s">
        <v>394</v>
      </c>
      <c r="F80" s="56">
        <f t="shared" si="2"/>
        <v>8365.16</v>
      </c>
      <c r="G80" s="56">
        <f>G81</f>
        <v>8365.16</v>
      </c>
      <c r="H80" s="56"/>
    </row>
    <row r="81" spans="1:8" ht="33" customHeight="1">
      <c r="A81" s="180" t="s">
        <v>532</v>
      </c>
      <c r="B81" s="11" t="s">
        <v>146</v>
      </c>
      <c r="C81" s="11" t="s">
        <v>163</v>
      </c>
      <c r="D81" s="11" t="s">
        <v>533</v>
      </c>
      <c r="E81" s="72" t="s">
        <v>394</v>
      </c>
      <c r="F81" s="56">
        <f t="shared" si="2"/>
        <v>8365.16</v>
      </c>
      <c r="G81" s="56">
        <f>G82</f>
        <v>8365.16</v>
      </c>
      <c r="H81" s="56"/>
    </row>
    <row r="82" spans="1:8" ht="20.25" customHeight="1">
      <c r="A82" s="180" t="s">
        <v>190</v>
      </c>
      <c r="B82" s="11" t="s">
        <v>146</v>
      </c>
      <c r="C82" s="11" t="s">
        <v>163</v>
      </c>
      <c r="D82" s="11" t="s">
        <v>533</v>
      </c>
      <c r="E82" s="72" t="s">
        <v>191</v>
      </c>
      <c r="F82" s="56">
        <f t="shared" si="2"/>
        <v>8365.16</v>
      </c>
      <c r="G82" s="56">
        <f>G83</f>
        <v>8365.16</v>
      </c>
      <c r="H82" s="56"/>
    </row>
    <row r="83" spans="1:8" ht="18" customHeight="1">
      <c r="A83" s="180" t="s">
        <v>192</v>
      </c>
      <c r="B83" s="11" t="s">
        <v>146</v>
      </c>
      <c r="C83" s="11" t="s">
        <v>163</v>
      </c>
      <c r="D83" s="11" t="s">
        <v>533</v>
      </c>
      <c r="E83" s="72" t="s">
        <v>193</v>
      </c>
      <c r="F83" s="56">
        <f t="shared" si="2"/>
        <v>8365.16</v>
      </c>
      <c r="G83" s="56">
        <f>500-14.84-120+8000</f>
        <v>8365.16</v>
      </c>
      <c r="H83" s="56"/>
    </row>
    <row r="84" spans="1:10" ht="18.75" customHeight="1">
      <c r="A84" s="54" t="s">
        <v>343</v>
      </c>
      <c r="B84" s="16" t="s">
        <v>146</v>
      </c>
      <c r="C84" s="16" t="s">
        <v>165</v>
      </c>
      <c r="D84" s="16" t="s">
        <v>307</v>
      </c>
      <c r="E84" s="16" t="s">
        <v>394</v>
      </c>
      <c r="F84" s="101">
        <f t="shared" si="2"/>
        <v>11401.59895</v>
      </c>
      <c r="G84" s="101">
        <f>G85+G122+G164+G182+G111+G185+G188+G202+G205</f>
        <v>5984.2789999999995</v>
      </c>
      <c r="H84" s="101">
        <f>H85</f>
        <v>5417.319950000001</v>
      </c>
      <c r="J84" s="126"/>
    </row>
    <row r="85" spans="1:8" ht="17.25" customHeight="1">
      <c r="A85" s="23" t="s">
        <v>166</v>
      </c>
      <c r="B85" s="11" t="s">
        <v>146</v>
      </c>
      <c r="C85" s="11" t="s">
        <v>165</v>
      </c>
      <c r="D85" s="11" t="s">
        <v>307</v>
      </c>
      <c r="E85" s="11" t="s">
        <v>394</v>
      </c>
      <c r="F85" s="56">
        <f t="shared" si="2"/>
        <v>5417.319950000001</v>
      </c>
      <c r="G85" s="56">
        <f>G86+G91+G96+G101+G106</f>
        <v>0</v>
      </c>
      <c r="H85" s="56">
        <f>H86+H91+H96+H101+H106+H145+H109</f>
        <v>5417.319950000001</v>
      </c>
    </row>
    <row r="86" spans="1:10" s="125" customFormat="1" ht="64.5" customHeight="1">
      <c r="A86" s="27" t="s">
        <v>167</v>
      </c>
      <c r="B86" s="24" t="s">
        <v>146</v>
      </c>
      <c r="C86" s="24" t="s">
        <v>165</v>
      </c>
      <c r="D86" s="24" t="s">
        <v>19</v>
      </c>
      <c r="E86" s="24" t="s">
        <v>394</v>
      </c>
      <c r="F86" s="57">
        <f t="shared" si="2"/>
        <v>830.9090000000001</v>
      </c>
      <c r="G86" s="57">
        <f>SUM(G87:G90)</f>
        <v>0</v>
      </c>
      <c r="H86" s="57">
        <f>H87+H89</f>
        <v>830.9090000000001</v>
      </c>
      <c r="J86" s="131"/>
    </row>
    <row r="87" spans="1:9" ht="96" customHeight="1">
      <c r="A87" s="23" t="s">
        <v>182</v>
      </c>
      <c r="B87" s="11" t="s">
        <v>146</v>
      </c>
      <c r="C87" s="11" t="s">
        <v>165</v>
      </c>
      <c r="D87" s="11" t="s">
        <v>19</v>
      </c>
      <c r="E87" s="11" t="s">
        <v>151</v>
      </c>
      <c r="F87" s="56">
        <f t="shared" si="2"/>
        <v>565.374</v>
      </c>
      <c r="G87" s="56"/>
      <c r="H87" s="56">
        <f>H88</f>
        <v>565.374</v>
      </c>
      <c r="I87" s="130"/>
    </row>
    <row r="88" spans="1:8" ht="33" customHeight="1">
      <c r="A88" s="44" t="s">
        <v>184</v>
      </c>
      <c r="B88" s="11" t="s">
        <v>146</v>
      </c>
      <c r="C88" s="11" t="s">
        <v>165</v>
      </c>
      <c r="D88" s="11" t="s">
        <v>19</v>
      </c>
      <c r="E88" s="11" t="s">
        <v>183</v>
      </c>
      <c r="F88" s="56">
        <f t="shared" si="2"/>
        <v>565.374</v>
      </c>
      <c r="G88" s="56"/>
      <c r="H88" s="56">
        <v>565.374</v>
      </c>
    </row>
    <row r="89" spans="1:8" ht="33.75" customHeight="1">
      <c r="A89" s="23" t="s">
        <v>185</v>
      </c>
      <c r="B89" s="11" t="s">
        <v>146</v>
      </c>
      <c r="C89" s="11" t="s">
        <v>165</v>
      </c>
      <c r="D89" s="11" t="s">
        <v>19</v>
      </c>
      <c r="E89" s="11" t="s">
        <v>155</v>
      </c>
      <c r="F89" s="56">
        <f t="shared" si="2"/>
        <v>265.535</v>
      </c>
      <c r="G89" s="56"/>
      <c r="H89" s="56">
        <f>H90</f>
        <v>265.535</v>
      </c>
    </row>
    <row r="90" spans="1:8" ht="48.75" customHeight="1">
      <c r="A90" s="44" t="s">
        <v>186</v>
      </c>
      <c r="B90" s="11" t="s">
        <v>146</v>
      </c>
      <c r="C90" s="11" t="s">
        <v>165</v>
      </c>
      <c r="D90" s="11" t="s">
        <v>19</v>
      </c>
      <c r="E90" s="11" t="s">
        <v>187</v>
      </c>
      <c r="F90" s="56">
        <f t="shared" si="2"/>
        <v>265.535</v>
      </c>
      <c r="G90" s="56"/>
      <c r="H90" s="56">
        <v>265.535</v>
      </c>
    </row>
    <row r="91" spans="1:10" s="140" customFormat="1" ht="48" customHeight="1">
      <c r="A91" s="27" t="s">
        <v>404</v>
      </c>
      <c r="B91" s="24" t="s">
        <v>146</v>
      </c>
      <c r="C91" s="24" t="s">
        <v>165</v>
      </c>
      <c r="D91" s="4" t="s">
        <v>773</v>
      </c>
      <c r="E91" s="24" t="s">
        <v>394</v>
      </c>
      <c r="F91" s="57">
        <f t="shared" si="2"/>
        <v>1256.2749999999999</v>
      </c>
      <c r="G91" s="57">
        <f>SUM(G92:G95)</f>
        <v>0</v>
      </c>
      <c r="H91" s="57">
        <f>H92+H94</f>
        <v>1256.2749999999999</v>
      </c>
      <c r="J91" s="141"/>
    </row>
    <row r="92" spans="1:8" s="143" customFormat="1" ht="96.75" customHeight="1">
      <c r="A92" s="23" t="s">
        <v>182</v>
      </c>
      <c r="B92" s="11" t="s">
        <v>146</v>
      </c>
      <c r="C92" s="11" t="s">
        <v>165</v>
      </c>
      <c r="D92" s="11" t="s">
        <v>773</v>
      </c>
      <c r="E92" s="11" t="s">
        <v>151</v>
      </c>
      <c r="F92" s="56">
        <f t="shared" si="2"/>
        <v>1206.34</v>
      </c>
      <c r="G92" s="101"/>
      <c r="H92" s="56">
        <f>H93</f>
        <v>1206.34</v>
      </c>
    </row>
    <row r="93" spans="1:8" ht="31.5" customHeight="1">
      <c r="A93" s="44" t="s">
        <v>184</v>
      </c>
      <c r="B93" s="11" t="s">
        <v>146</v>
      </c>
      <c r="C93" s="11" t="s">
        <v>165</v>
      </c>
      <c r="D93" s="11" t="s">
        <v>773</v>
      </c>
      <c r="E93" s="11" t="s">
        <v>183</v>
      </c>
      <c r="F93" s="56">
        <f t="shared" si="2"/>
        <v>1206.34</v>
      </c>
      <c r="G93" s="56"/>
      <c r="H93" s="56">
        <v>1206.34</v>
      </c>
    </row>
    <row r="94" spans="1:8" ht="33.75" customHeight="1">
      <c r="A94" s="23" t="s">
        <v>185</v>
      </c>
      <c r="B94" s="11" t="s">
        <v>146</v>
      </c>
      <c r="C94" s="11" t="s">
        <v>165</v>
      </c>
      <c r="D94" s="11" t="s">
        <v>773</v>
      </c>
      <c r="E94" s="11" t="s">
        <v>155</v>
      </c>
      <c r="F94" s="56">
        <f t="shared" si="2"/>
        <v>49.935</v>
      </c>
      <c r="G94" s="56"/>
      <c r="H94" s="56">
        <f>H95</f>
        <v>49.935</v>
      </c>
    </row>
    <row r="95" spans="1:8" ht="49.5" customHeight="1">
      <c r="A95" s="44" t="s">
        <v>186</v>
      </c>
      <c r="B95" s="11" t="s">
        <v>146</v>
      </c>
      <c r="C95" s="11" t="s">
        <v>165</v>
      </c>
      <c r="D95" s="11" t="s">
        <v>773</v>
      </c>
      <c r="E95" s="11" t="s">
        <v>187</v>
      </c>
      <c r="F95" s="56">
        <f t="shared" si="2"/>
        <v>49.935</v>
      </c>
      <c r="G95" s="56"/>
      <c r="H95" s="56">
        <v>49.935</v>
      </c>
    </row>
    <row r="96" spans="1:10" s="125" customFormat="1" ht="49.5" customHeight="1">
      <c r="A96" s="27" t="s">
        <v>168</v>
      </c>
      <c r="B96" s="24" t="s">
        <v>146</v>
      </c>
      <c r="C96" s="24" t="s">
        <v>165</v>
      </c>
      <c r="D96" s="24" t="s">
        <v>773</v>
      </c>
      <c r="E96" s="24" t="s">
        <v>394</v>
      </c>
      <c r="F96" s="57">
        <f t="shared" si="2"/>
        <v>803.815</v>
      </c>
      <c r="G96" s="57">
        <f>SUM(G97:G100)</f>
        <v>0</v>
      </c>
      <c r="H96" s="57">
        <f>H97+H99</f>
        <v>803.815</v>
      </c>
      <c r="J96" s="131"/>
    </row>
    <row r="97" spans="1:11" ht="97.5" customHeight="1">
      <c r="A97" s="23" t="s">
        <v>182</v>
      </c>
      <c r="B97" s="11" t="s">
        <v>146</v>
      </c>
      <c r="C97" s="11" t="s">
        <v>165</v>
      </c>
      <c r="D97" s="11" t="s">
        <v>773</v>
      </c>
      <c r="E97" s="11" t="s">
        <v>151</v>
      </c>
      <c r="F97" s="56">
        <f t="shared" si="2"/>
        <v>753.327</v>
      </c>
      <c r="G97" s="56"/>
      <c r="H97" s="56">
        <f>H98</f>
        <v>753.327</v>
      </c>
      <c r="J97" s="126"/>
      <c r="K97" s="126"/>
    </row>
    <row r="98" spans="1:10" ht="31.5" customHeight="1">
      <c r="A98" s="44" t="s">
        <v>184</v>
      </c>
      <c r="B98" s="11" t="s">
        <v>146</v>
      </c>
      <c r="C98" s="11" t="s">
        <v>165</v>
      </c>
      <c r="D98" s="11" t="s">
        <v>773</v>
      </c>
      <c r="E98" s="11" t="s">
        <v>183</v>
      </c>
      <c r="F98" s="56">
        <f t="shared" si="2"/>
        <v>753.327</v>
      </c>
      <c r="G98" s="56"/>
      <c r="H98" s="56">
        <v>753.327</v>
      </c>
      <c r="J98" s="126"/>
    </row>
    <row r="99" spans="1:8" ht="35.25" customHeight="1">
      <c r="A99" s="23" t="s">
        <v>185</v>
      </c>
      <c r="B99" s="11" t="s">
        <v>146</v>
      </c>
      <c r="C99" s="11" t="s">
        <v>165</v>
      </c>
      <c r="D99" s="11" t="s">
        <v>773</v>
      </c>
      <c r="E99" s="11" t="s">
        <v>155</v>
      </c>
      <c r="F99" s="56">
        <f t="shared" si="2"/>
        <v>50.488</v>
      </c>
      <c r="G99" s="56"/>
      <c r="H99" s="56">
        <f>H100</f>
        <v>50.488</v>
      </c>
    </row>
    <row r="100" spans="1:8" ht="48" customHeight="1">
      <c r="A100" s="44" t="s">
        <v>186</v>
      </c>
      <c r="B100" s="11" t="s">
        <v>146</v>
      </c>
      <c r="C100" s="11" t="s">
        <v>165</v>
      </c>
      <c r="D100" s="11" t="s">
        <v>773</v>
      </c>
      <c r="E100" s="11" t="s">
        <v>187</v>
      </c>
      <c r="F100" s="56">
        <f t="shared" si="2"/>
        <v>50.488</v>
      </c>
      <c r="G100" s="56"/>
      <c r="H100" s="56">
        <v>50.488</v>
      </c>
    </row>
    <row r="101" spans="1:10" s="125" customFormat="1" ht="108.75" customHeight="1">
      <c r="A101" s="27" t="s">
        <v>20</v>
      </c>
      <c r="B101" s="24" t="s">
        <v>146</v>
      </c>
      <c r="C101" s="24" t="s">
        <v>165</v>
      </c>
      <c r="D101" s="24" t="s">
        <v>308</v>
      </c>
      <c r="E101" s="24" t="s">
        <v>394</v>
      </c>
      <c r="F101" s="57">
        <f t="shared" si="2"/>
        <v>1442.603</v>
      </c>
      <c r="G101" s="57">
        <f>SUM(G102:G105)</f>
        <v>0</v>
      </c>
      <c r="H101" s="57">
        <f>H102+H104</f>
        <v>1442.603</v>
      </c>
      <c r="I101" s="142"/>
      <c r="J101" s="142"/>
    </row>
    <row r="102" spans="1:10" ht="96" customHeight="1">
      <c r="A102" s="23" t="s">
        <v>182</v>
      </c>
      <c r="B102" s="11" t="s">
        <v>146</v>
      </c>
      <c r="C102" s="11" t="s">
        <v>165</v>
      </c>
      <c r="D102" s="11" t="s">
        <v>308</v>
      </c>
      <c r="E102" s="11" t="s">
        <v>151</v>
      </c>
      <c r="F102" s="56">
        <f t="shared" si="2"/>
        <v>1332.423</v>
      </c>
      <c r="G102" s="56"/>
      <c r="H102" s="56">
        <f>H103</f>
        <v>1332.423</v>
      </c>
      <c r="I102" s="316"/>
      <c r="J102" s="316"/>
    </row>
    <row r="103" spans="1:10" ht="31.5" customHeight="1">
      <c r="A103" s="44" t="s">
        <v>184</v>
      </c>
      <c r="B103" s="11" t="s">
        <v>146</v>
      </c>
      <c r="C103" s="11" t="s">
        <v>165</v>
      </c>
      <c r="D103" s="11" t="s">
        <v>308</v>
      </c>
      <c r="E103" s="11" t="s">
        <v>183</v>
      </c>
      <c r="F103" s="56">
        <f t="shared" si="2"/>
        <v>1332.423</v>
      </c>
      <c r="G103" s="56"/>
      <c r="H103" s="56">
        <v>1332.423</v>
      </c>
      <c r="I103" s="316"/>
      <c r="J103" s="316"/>
    </row>
    <row r="104" spans="1:10" ht="33" customHeight="1">
      <c r="A104" s="23" t="s">
        <v>185</v>
      </c>
      <c r="B104" s="11" t="s">
        <v>146</v>
      </c>
      <c r="C104" s="11" t="s">
        <v>165</v>
      </c>
      <c r="D104" s="11" t="s">
        <v>308</v>
      </c>
      <c r="E104" s="11" t="s">
        <v>155</v>
      </c>
      <c r="F104" s="56">
        <f t="shared" si="2"/>
        <v>110.18</v>
      </c>
      <c r="G104" s="56"/>
      <c r="H104" s="56">
        <f>H105</f>
        <v>110.18</v>
      </c>
      <c r="I104" s="316"/>
      <c r="J104" s="316"/>
    </row>
    <row r="105" spans="1:10" ht="47.25" customHeight="1">
      <c r="A105" s="44" t="s">
        <v>186</v>
      </c>
      <c r="B105" s="11" t="s">
        <v>146</v>
      </c>
      <c r="C105" s="11" t="s">
        <v>165</v>
      </c>
      <c r="D105" s="11" t="s">
        <v>308</v>
      </c>
      <c r="E105" s="11" t="s">
        <v>187</v>
      </c>
      <c r="F105" s="56">
        <f t="shared" si="2"/>
        <v>110.18</v>
      </c>
      <c r="G105" s="56"/>
      <c r="H105" s="56">
        <v>110.18</v>
      </c>
      <c r="I105" s="316"/>
      <c r="J105" s="316"/>
    </row>
    <row r="106" spans="1:10" ht="78" customHeight="1">
      <c r="A106" s="39" t="s">
        <v>828</v>
      </c>
      <c r="B106" s="24" t="s">
        <v>146</v>
      </c>
      <c r="C106" s="24" t="s">
        <v>165</v>
      </c>
      <c r="D106" s="24" t="s">
        <v>829</v>
      </c>
      <c r="E106" s="24" t="s">
        <v>394</v>
      </c>
      <c r="F106" s="57">
        <f>G106+H106</f>
        <v>353.579</v>
      </c>
      <c r="G106" s="57"/>
      <c r="H106" s="57">
        <f>H107</f>
        <v>353.579</v>
      </c>
      <c r="I106" s="316"/>
      <c r="J106" s="316"/>
    </row>
    <row r="107" spans="1:10" ht="33" customHeight="1">
      <c r="A107" s="23" t="s">
        <v>185</v>
      </c>
      <c r="B107" s="11" t="s">
        <v>146</v>
      </c>
      <c r="C107" s="11" t="s">
        <v>165</v>
      </c>
      <c r="D107" s="11" t="s">
        <v>829</v>
      </c>
      <c r="E107" s="11" t="s">
        <v>155</v>
      </c>
      <c r="F107" s="56">
        <f>G107+H107</f>
        <v>353.579</v>
      </c>
      <c r="G107" s="56"/>
      <c r="H107" s="56">
        <f>H108</f>
        <v>353.579</v>
      </c>
      <c r="I107" s="316"/>
      <c r="J107" s="316"/>
    </row>
    <row r="108" spans="1:10" ht="48" customHeight="1">
      <c r="A108" s="44" t="s">
        <v>186</v>
      </c>
      <c r="B108" s="11" t="s">
        <v>146</v>
      </c>
      <c r="C108" s="11" t="s">
        <v>165</v>
      </c>
      <c r="D108" s="11" t="s">
        <v>829</v>
      </c>
      <c r="E108" s="11" t="s">
        <v>187</v>
      </c>
      <c r="F108" s="56">
        <f>G108+H108</f>
        <v>353.579</v>
      </c>
      <c r="G108" s="56"/>
      <c r="H108" s="99">
        <v>353.579</v>
      </c>
      <c r="I108" s="316"/>
      <c r="J108" s="316"/>
    </row>
    <row r="109" spans="1:8" ht="35.25" customHeight="1" hidden="1">
      <c r="A109" s="44" t="s">
        <v>772</v>
      </c>
      <c r="B109" s="11" t="s">
        <v>146</v>
      </c>
      <c r="C109" s="11" t="s">
        <v>165</v>
      </c>
      <c r="D109" s="11" t="s">
        <v>774</v>
      </c>
      <c r="E109" s="11" t="s">
        <v>394</v>
      </c>
      <c r="F109" s="56">
        <f t="shared" si="2"/>
        <v>0</v>
      </c>
      <c r="G109" s="56"/>
      <c r="H109" s="56">
        <f>H110</f>
        <v>0</v>
      </c>
    </row>
    <row r="110" spans="1:8" ht="50.25" customHeight="1" hidden="1">
      <c r="A110" s="44" t="s">
        <v>186</v>
      </c>
      <c r="B110" s="11" t="s">
        <v>146</v>
      </c>
      <c r="C110" s="11" t="s">
        <v>165</v>
      </c>
      <c r="D110" s="11" t="s">
        <v>774</v>
      </c>
      <c r="E110" s="11" t="s">
        <v>187</v>
      </c>
      <c r="F110" s="56">
        <f t="shared" si="2"/>
        <v>0</v>
      </c>
      <c r="G110" s="56"/>
      <c r="H110" s="56">
        <v>0</v>
      </c>
    </row>
    <row r="111" spans="1:8" ht="18.75" customHeight="1" hidden="1">
      <c r="A111" s="55" t="s">
        <v>343</v>
      </c>
      <c r="B111" s="11" t="s">
        <v>146</v>
      </c>
      <c r="C111" s="11" t="s">
        <v>165</v>
      </c>
      <c r="D111" s="16" t="s">
        <v>307</v>
      </c>
      <c r="E111" s="16" t="s">
        <v>394</v>
      </c>
      <c r="F111" s="101">
        <f t="shared" si="2"/>
        <v>0</v>
      </c>
      <c r="G111" s="101">
        <f>G116+G113</f>
        <v>0</v>
      </c>
      <c r="H111" s="101">
        <f>H116+H113</f>
        <v>0</v>
      </c>
    </row>
    <row r="112" spans="1:8" s="125" customFormat="1" ht="81" customHeight="1" hidden="1">
      <c r="A112" s="317" t="s">
        <v>415</v>
      </c>
      <c r="B112" s="11" t="s">
        <v>146</v>
      </c>
      <c r="C112" s="11" t="s">
        <v>165</v>
      </c>
      <c r="D112" s="24" t="s">
        <v>30</v>
      </c>
      <c r="E112" s="24" t="s">
        <v>394</v>
      </c>
      <c r="F112" s="56">
        <f>G112+H112</f>
        <v>0</v>
      </c>
      <c r="G112" s="57">
        <f>G113</f>
        <v>0</v>
      </c>
      <c r="H112" s="98"/>
    </row>
    <row r="113" spans="1:8" ht="67.5" customHeight="1" hidden="1">
      <c r="A113" s="44" t="s">
        <v>409</v>
      </c>
      <c r="B113" s="11" t="s">
        <v>146</v>
      </c>
      <c r="C113" s="11" t="s">
        <v>165</v>
      </c>
      <c r="D113" s="11" t="s">
        <v>99</v>
      </c>
      <c r="E113" s="11" t="s">
        <v>209</v>
      </c>
      <c r="F113" s="56">
        <f t="shared" si="2"/>
        <v>0</v>
      </c>
      <c r="G113" s="56">
        <f>G114</f>
        <v>0</v>
      </c>
      <c r="H113" s="101"/>
    </row>
    <row r="114" spans="1:8" ht="51" customHeight="1" hidden="1">
      <c r="A114" s="44" t="s">
        <v>208</v>
      </c>
      <c r="B114" s="11" t="s">
        <v>146</v>
      </c>
      <c r="C114" s="11" t="s">
        <v>165</v>
      </c>
      <c r="D114" s="11" t="s">
        <v>99</v>
      </c>
      <c r="E114" s="11" t="s">
        <v>209</v>
      </c>
      <c r="F114" s="56">
        <f t="shared" si="2"/>
        <v>0</v>
      </c>
      <c r="G114" s="56">
        <f>G115</f>
        <v>0</v>
      </c>
      <c r="H114" s="101"/>
    </row>
    <row r="115" spans="1:8" ht="19.5" customHeight="1" hidden="1">
      <c r="A115" s="44" t="s">
        <v>408</v>
      </c>
      <c r="B115" s="11" t="s">
        <v>146</v>
      </c>
      <c r="C115" s="11" t="s">
        <v>165</v>
      </c>
      <c r="D115" s="11" t="s">
        <v>99</v>
      </c>
      <c r="E115" s="11" t="s">
        <v>125</v>
      </c>
      <c r="F115" s="56">
        <f t="shared" si="2"/>
        <v>0</v>
      </c>
      <c r="G115" s="56"/>
      <c r="H115" s="101"/>
    </row>
    <row r="116" spans="1:8" ht="81" customHeight="1" hidden="1">
      <c r="A116" s="318" t="s">
        <v>131</v>
      </c>
      <c r="B116" s="11" t="s">
        <v>146</v>
      </c>
      <c r="C116" s="11" t="s">
        <v>165</v>
      </c>
      <c r="D116" s="11" t="s">
        <v>443</v>
      </c>
      <c r="E116" s="11" t="s">
        <v>394</v>
      </c>
      <c r="F116" s="56">
        <f t="shared" si="2"/>
        <v>0</v>
      </c>
      <c r="G116" s="56">
        <f>G117</f>
        <v>0</v>
      </c>
      <c r="H116" s="56">
        <f>H117</f>
        <v>0</v>
      </c>
    </row>
    <row r="117" spans="1:8" ht="51.75" customHeight="1" hidden="1">
      <c r="A117" s="23" t="s">
        <v>208</v>
      </c>
      <c r="B117" s="11" t="s">
        <v>146</v>
      </c>
      <c r="C117" s="11" t="s">
        <v>165</v>
      </c>
      <c r="D117" s="11" t="s">
        <v>443</v>
      </c>
      <c r="E117" s="11" t="s">
        <v>209</v>
      </c>
      <c r="F117" s="56">
        <f t="shared" si="2"/>
        <v>0</v>
      </c>
      <c r="G117" s="56"/>
      <c r="H117" s="56">
        <f>H118</f>
        <v>0</v>
      </c>
    </row>
    <row r="118" spans="1:8" ht="17.25" customHeight="1" hidden="1">
      <c r="A118" s="23" t="s">
        <v>408</v>
      </c>
      <c r="B118" s="11" t="s">
        <v>146</v>
      </c>
      <c r="C118" s="11" t="s">
        <v>165</v>
      </c>
      <c r="D118" s="11" t="s">
        <v>443</v>
      </c>
      <c r="E118" s="11" t="s">
        <v>125</v>
      </c>
      <c r="F118" s="56">
        <f t="shared" si="2"/>
        <v>0</v>
      </c>
      <c r="G118" s="56">
        <v>0</v>
      </c>
      <c r="H118" s="56"/>
    </row>
    <row r="119" spans="1:8" ht="66.75" customHeight="1" hidden="1">
      <c r="A119" s="27" t="s">
        <v>735</v>
      </c>
      <c r="B119" s="24" t="s">
        <v>146</v>
      </c>
      <c r="C119" s="24" t="s">
        <v>165</v>
      </c>
      <c r="D119" s="24" t="s">
        <v>736</v>
      </c>
      <c r="E119" s="24" t="s">
        <v>394</v>
      </c>
      <c r="F119" s="57">
        <f>G119+H119</f>
        <v>0</v>
      </c>
      <c r="G119" s="57"/>
      <c r="H119" s="57">
        <f>H120</f>
        <v>0</v>
      </c>
    </row>
    <row r="120" spans="1:8" ht="78" customHeight="1" hidden="1">
      <c r="A120" s="23" t="s">
        <v>182</v>
      </c>
      <c r="B120" s="11" t="s">
        <v>146</v>
      </c>
      <c r="C120" s="11" t="s">
        <v>165</v>
      </c>
      <c r="D120" s="11" t="s">
        <v>736</v>
      </c>
      <c r="E120" s="11" t="s">
        <v>151</v>
      </c>
      <c r="F120" s="56">
        <f>G120+H120</f>
        <v>0</v>
      </c>
      <c r="G120" s="56"/>
      <c r="H120" s="56">
        <f>H121</f>
        <v>0</v>
      </c>
    </row>
    <row r="121" spans="1:8" ht="35.25" customHeight="1" hidden="1">
      <c r="A121" s="44" t="s">
        <v>184</v>
      </c>
      <c r="B121" s="11" t="s">
        <v>146</v>
      </c>
      <c r="C121" s="11" t="s">
        <v>165</v>
      </c>
      <c r="D121" s="11" t="s">
        <v>736</v>
      </c>
      <c r="E121" s="11" t="s">
        <v>183</v>
      </c>
      <c r="F121" s="56">
        <f>G121+H121</f>
        <v>0</v>
      </c>
      <c r="G121" s="56">
        <v>0</v>
      </c>
      <c r="H121" s="56">
        <v>0</v>
      </c>
    </row>
    <row r="122" spans="1:8" ht="34.5" customHeight="1">
      <c r="A122" s="23" t="s">
        <v>149</v>
      </c>
      <c r="B122" s="11" t="s">
        <v>146</v>
      </c>
      <c r="C122" s="11" t="s">
        <v>165</v>
      </c>
      <c r="D122" s="11" t="s">
        <v>13</v>
      </c>
      <c r="E122" s="11" t="s">
        <v>394</v>
      </c>
      <c r="F122" s="56">
        <f t="shared" si="2"/>
        <v>5886.2789999999995</v>
      </c>
      <c r="G122" s="56">
        <f>G123</f>
        <v>5886.2789999999995</v>
      </c>
      <c r="H122" s="56">
        <f>H123</f>
        <v>0</v>
      </c>
    </row>
    <row r="123" spans="1:8" ht="51" customHeight="1">
      <c r="A123" s="23" t="s">
        <v>150</v>
      </c>
      <c r="B123" s="11" t="s">
        <v>146</v>
      </c>
      <c r="C123" s="11" t="s">
        <v>165</v>
      </c>
      <c r="D123" s="11" t="s">
        <v>14</v>
      </c>
      <c r="E123" s="11" t="s">
        <v>394</v>
      </c>
      <c r="F123" s="56">
        <f t="shared" si="2"/>
        <v>5886.2789999999995</v>
      </c>
      <c r="G123" s="56">
        <f>G124+G129+G132+G135+G140+G158+G161</f>
        <v>5886.2789999999995</v>
      </c>
      <c r="H123" s="56">
        <f>H124</f>
        <v>0</v>
      </c>
    </row>
    <row r="124" spans="1:10" s="125" customFormat="1" ht="49.5" customHeight="1">
      <c r="A124" s="27" t="s">
        <v>534</v>
      </c>
      <c r="B124" s="24" t="s">
        <v>146</v>
      </c>
      <c r="C124" s="24" t="s">
        <v>165</v>
      </c>
      <c r="D124" s="24" t="s">
        <v>17</v>
      </c>
      <c r="E124" s="24" t="s">
        <v>394</v>
      </c>
      <c r="F124" s="57">
        <f>G124+H124</f>
        <v>4496.438999999999</v>
      </c>
      <c r="G124" s="57">
        <f>G125+G127</f>
        <v>4496.438999999999</v>
      </c>
      <c r="H124" s="57">
        <f>SUM(H125:H128)</f>
        <v>0</v>
      </c>
      <c r="J124" s="319"/>
    </row>
    <row r="125" spans="1:8" ht="96" customHeight="1">
      <c r="A125" s="23" t="s">
        <v>182</v>
      </c>
      <c r="B125" s="11" t="s">
        <v>146</v>
      </c>
      <c r="C125" s="11" t="s">
        <v>165</v>
      </c>
      <c r="D125" s="11" t="s">
        <v>17</v>
      </c>
      <c r="E125" s="11" t="s">
        <v>151</v>
      </c>
      <c r="F125" s="56">
        <f t="shared" si="2"/>
        <v>4385.9</v>
      </c>
      <c r="G125" s="56">
        <f>G126</f>
        <v>4385.9</v>
      </c>
      <c r="H125" s="56"/>
    </row>
    <row r="126" spans="1:8" ht="34.5" customHeight="1">
      <c r="A126" s="44" t="s">
        <v>184</v>
      </c>
      <c r="B126" s="11" t="s">
        <v>146</v>
      </c>
      <c r="C126" s="11" t="s">
        <v>165</v>
      </c>
      <c r="D126" s="11" t="s">
        <v>17</v>
      </c>
      <c r="E126" s="11" t="s">
        <v>183</v>
      </c>
      <c r="F126" s="56">
        <f t="shared" si="2"/>
        <v>4385.9</v>
      </c>
      <c r="G126" s="56">
        <v>4385.9</v>
      </c>
      <c r="H126" s="56"/>
    </row>
    <row r="127" spans="1:8" ht="35.25" customHeight="1">
      <c r="A127" s="23" t="s">
        <v>185</v>
      </c>
      <c r="B127" s="11" t="s">
        <v>146</v>
      </c>
      <c r="C127" s="11" t="s">
        <v>165</v>
      </c>
      <c r="D127" s="11" t="s">
        <v>17</v>
      </c>
      <c r="E127" s="11" t="s">
        <v>155</v>
      </c>
      <c r="F127" s="56">
        <f t="shared" si="2"/>
        <v>110.539</v>
      </c>
      <c r="G127" s="56">
        <f>G128</f>
        <v>110.539</v>
      </c>
      <c r="H127" s="56"/>
    </row>
    <row r="128" spans="1:8" ht="49.5" customHeight="1">
      <c r="A128" s="44" t="s">
        <v>186</v>
      </c>
      <c r="B128" s="11" t="s">
        <v>146</v>
      </c>
      <c r="C128" s="11" t="s">
        <v>165</v>
      </c>
      <c r="D128" s="11" t="s">
        <v>17</v>
      </c>
      <c r="E128" s="11" t="s">
        <v>187</v>
      </c>
      <c r="F128" s="56">
        <f>G128+H128</f>
        <v>110.539</v>
      </c>
      <c r="G128" s="56">
        <v>110.539</v>
      </c>
      <c r="H128" s="56"/>
    </row>
    <row r="129" spans="1:8" s="125" customFormat="1" ht="15.75" customHeight="1">
      <c r="A129" s="27" t="s">
        <v>194</v>
      </c>
      <c r="B129" s="24" t="s">
        <v>146</v>
      </c>
      <c r="C129" s="24" t="s">
        <v>165</v>
      </c>
      <c r="D129" s="24" t="s">
        <v>21</v>
      </c>
      <c r="E129" s="24" t="s">
        <v>394</v>
      </c>
      <c r="F129" s="57">
        <f>G129+H129</f>
        <v>10</v>
      </c>
      <c r="G129" s="57">
        <f>G130</f>
        <v>10</v>
      </c>
      <c r="H129" s="57">
        <f>H130</f>
        <v>0</v>
      </c>
    </row>
    <row r="130" spans="1:8" ht="15.75" customHeight="1">
      <c r="A130" s="23" t="s">
        <v>190</v>
      </c>
      <c r="B130" s="11" t="s">
        <v>146</v>
      </c>
      <c r="C130" s="11" t="s">
        <v>165</v>
      </c>
      <c r="D130" s="11" t="s">
        <v>21</v>
      </c>
      <c r="E130" s="11" t="s">
        <v>191</v>
      </c>
      <c r="F130" s="56">
        <f>G130+H130</f>
        <v>10</v>
      </c>
      <c r="G130" s="56">
        <f>G131</f>
        <v>10</v>
      </c>
      <c r="H130" s="56">
        <f>H131</f>
        <v>0</v>
      </c>
    </row>
    <row r="131" spans="1:8" ht="15.75" customHeight="1">
      <c r="A131" s="23" t="s">
        <v>194</v>
      </c>
      <c r="B131" s="11" t="s">
        <v>146</v>
      </c>
      <c r="C131" s="11" t="s">
        <v>165</v>
      </c>
      <c r="D131" s="11" t="s">
        <v>21</v>
      </c>
      <c r="E131" s="11" t="s">
        <v>195</v>
      </c>
      <c r="F131" s="56">
        <f>G131+H131</f>
        <v>10</v>
      </c>
      <c r="G131" s="56">
        <v>10</v>
      </c>
      <c r="H131" s="56"/>
    </row>
    <row r="132" spans="1:8" s="125" customFormat="1" ht="63" customHeight="1">
      <c r="A132" s="27" t="s">
        <v>355</v>
      </c>
      <c r="B132" s="24" t="s">
        <v>146</v>
      </c>
      <c r="C132" s="24" t="s">
        <v>165</v>
      </c>
      <c r="D132" s="24" t="s">
        <v>22</v>
      </c>
      <c r="E132" s="24" t="s">
        <v>394</v>
      </c>
      <c r="F132" s="57">
        <f t="shared" si="2"/>
        <v>760</v>
      </c>
      <c r="G132" s="57">
        <f>G133</f>
        <v>760</v>
      </c>
      <c r="H132" s="57">
        <f>H134</f>
        <v>0</v>
      </c>
    </row>
    <row r="133" spans="1:8" ht="35.25" customHeight="1">
      <c r="A133" s="23" t="s">
        <v>185</v>
      </c>
      <c r="B133" s="11" t="s">
        <v>146</v>
      </c>
      <c r="C133" s="11" t="s">
        <v>165</v>
      </c>
      <c r="D133" s="11" t="s">
        <v>22</v>
      </c>
      <c r="E133" s="11" t="s">
        <v>155</v>
      </c>
      <c r="F133" s="56">
        <f t="shared" si="2"/>
        <v>760</v>
      </c>
      <c r="G133" s="56">
        <f>G134</f>
        <v>760</v>
      </c>
      <c r="H133" s="56"/>
    </row>
    <row r="134" spans="1:8" ht="49.5" customHeight="1">
      <c r="A134" s="44" t="s">
        <v>186</v>
      </c>
      <c r="B134" s="11" t="s">
        <v>146</v>
      </c>
      <c r="C134" s="11" t="s">
        <v>165</v>
      </c>
      <c r="D134" s="11" t="s">
        <v>22</v>
      </c>
      <c r="E134" s="11" t="s">
        <v>187</v>
      </c>
      <c r="F134" s="56">
        <f t="shared" si="2"/>
        <v>760</v>
      </c>
      <c r="G134" s="99">
        <f>520+240-420+420</f>
        <v>760</v>
      </c>
      <c r="H134" s="56"/>
    </row>
    <row r="135" spans="1:8" ht="16.5" customHeight="1">
      <c r="A135" s="39" t="s">
        <v>491</v>
      </c>
      <c r="B135" s="24" t="s">
        <v>146</v>
      </c>
      <c r="C135" s="24" t="s">
        <v>165</v>
      </c>
      <c r="D135" s="24" t="s">
        <v>492</v>
      </c>
      <c r="E135" s="24" t="s">
        <v>394</v>
      </c>
      <c r="F135" s="57">
        <f aca="true" t="shared" si="3" ref="F135:F144">G135</f>
        <v>605</v>
      </c>
      <c r="G135" s="57">
        <f>G136+G138</f>
        <v>605</v>
      </c>
      <c r="H135" s="57"/>
    </row>
    <row r="136" spans="1:8" ht="34.5" customHeight="1">
      <c r="A136" s="23" t="s">
        <v>185</v>
      </c>
      <c r="B136" s="11" t="s">
        <v>146</v>
      </c>
      <c r="C136" s="11" t="s">
        <v>165</v>
      </c>
      <c r="D136" s="11" t="s">
        <v>492</v>
      </c>
      <c r="E136" s="11" t="s">
        <v>155</v>
      </c>
      <c r="F136" s="56">
        <f t="shared" si="3"/>
        <v>605</v>
      </c>
      <c r="G136" s="56">
        <f>G137</f>
        <v>605</v>
      </c>
      <c r="H136" s="56"/>
    </row>
    <row r="137" spans="1:8" ht="48.75" customHeight="1">
      <c r="A137" s="44" t="s">
        <v>186</v>
      </c>
      <c r="B137" s="11" t="s">
        <v>146</v>
      </c>
      <c r="C137" s="11" t="s">
        <v>165</v>
      </c>
      <c r="D137" s="11" t="s">
        <v>492</v>
      </c>
      <c r="E137" s="11" t="s">
        <v>187</v>
      </c>
      <c r="F137" s="56">
        <f t="shared" si="3"/>
        <v>605</v>
      </c>
      <c r="G137" s="99">
        <f>878.3-273.3</f>
        <v>605</v>
      </c>
      <c r="H137" s="56"/>
    </row>
    <row r="138" spans="1:8" ht="21.75" customHeight="1" hidden="1">
      <c r="A138" s="23" t="s">
        <v>190</v>
      </c>
      <c r="B138" s="11" t="s">
        <v>146</v>
      </c>
      <c r="C138" s="11" t="s">
        <v>165</v>
      </c>
      <c r="D138" s="11" t="s">
        <v>492</v>
      </c>
      <c r="E138" s="11" t="s">
        <v>191</v>
      </c>
      <c r="F138" s="56">
        <f t="shared" si="3"/>
        <v>0</v>
      </c>
      <c r="G138" s="56">
        <f>G139</f>
        <v>0</v>
      </c>
      <c r="H138" s="56"/>
    </row>
    <row r="139" spans="1:8" ht="21" customHeight="1" hidden="1">
      <c r="A139" s="52" t="s">
        <v>188</v>
      </c>
      <c r="B139" s="11" t="s">
        <v>146</v>
      </c>
      <c r="C139" s="11" t="s">
        <v>165</v>
      </c>
      <c r="D139" s="11" t="s">
        <v>492</v>
      </c>
      <c r="E139" s="11" t="s">
        <v>189</v>
      </c>
      <c r="F139" s="56">
        <f t="shared" si="3"/>
        <v>0</v>
      </c>
      <c r="G139" s="56"/>
      <c r="H139" s="56"/>
    </row>
    <row r="140" spans="1:8" s="125" customFormat="1" ht="18" customHeight="1" hidden="1">
      <c r="A140" s="320" t="s">
        <v>521</v>
      </c>
      <c r="B140" s="24" t="s">
        <v>146</v>
      </c>
      <c r="C140" s="24" t="s">
        <v>165</v>
      </c>
      <c r="D140" s="24" t="s">
        <v>522</v>
      </c>
      <c r="E140" s="24" t="s">
        <v>394</v>
      </c>
      <c r="F140" s="57">
        <f t="shared" si="3"/>
        <v>0</v>
      </c>
      <c r="G140" s="57">
        <f>G142+G143</f>
        <v>0</v>
      </c>
      <c r="H140" s="57"/>
    </row>
    <row r="141" spans="1:8" s="125" customFormat="1" ht="36.75" customHeight="1" hidden="1">
      <c r="A141" s="23" t="s">
        <v>185</v>
      </c>
      <c r="B141" s="11" t="s">
        <v>146</v>
      </c>
      <c r="C141" s="11" t="s">
        <v>165</v>
      </c>
      <c r="D141" s="11" t="s">
        <v>522</v>
      </c>
      <c r="E141" s="11" t="s">
        <v>155</v>
      </c>
      <c r="F141" s="56">
        <f t="shared" si="3"/>
        <v>0</v>
      </c>
      <c r="G141" s="56">
        <f>G142</f>
        <v>0</v>
      </c>
      <c r="H141" s="57"/>
    </row>
    <row r="142" spans="1:8" ht="48.75" customHeight="1" hidden="1">
      <c r="A142" s="44" t="s">
        <v>186</v>
      </c>
      <c r="B142" s="11" t="s">
        <v>146</v>
      </c>
      <c r="C142" s="11" t="s">
        <v>165</v>
      </c>
      <c r="D142" s="11" t="s">
        <v>522</v>
      </c>
      <c r="E142" s="11" t="s">
        <v>187</v>
      </c>
      <c r="F142" s="56">
        <f t="shared" si="3"/>
        <v>0</v>
      </c>
      <c r="G142" s="56"/>
      <c r="H142" s="56"/>
    </row>
    <row r="143" spans="1:8" ht="21" customHeight="1" hidden="1">
      <c r="A143" s="23" t="s">
        <v>190</v>
      </c>
      <c r="B143" s="11" t="s">
        <v>146</v>
      </c>
      <c r="C143" s="11" t="s">
        <v>165</v>
      </c>
      <c r="D143" s="11" t="s">
        <v>522</v>
      </c>
      <c r="E143" s="11" t="s">
        <v>191</v>
      </c>
      <c r="F143" s="56">
        <f t="shared" si="3"/>
        <v>0</v>
      </c>
      <c r="G143" s="56">
        <f>G144</f>
        <v>0</v>
      </c>
      <c r="H143" s="56"/>
    </row>
    <row r="144" spans="1:8" ht="15.75" customHeight="1" hidden="1">
      <c r="A144" s="52" t="s">
        <v>188</v>
      </c>
      <c r="B144" s="11" t="s">
        <v>146</v>
      </c>
      <c r="C144" s="11" t="s">
        <v>165</v>
      </c>
      <c r="D144" s="11" t="s">
        <v>522</v>
      </c>
      <c r="E144" s="11" t="s">
        <v>189</v>
      </c>
      <c r="F144" s="56">
        <f t="shared" si="3"/>
        <v>0</v>
      </c>
      <c r="G144" s="56"/>
      <c r="H144" s="56"/>
    </row>
    <row r="145" spans="1:10" s="143" customFormat="1" ht="81" customHeight="1">
      <c r="A145" s="53" t="s">
        <v>535</v>
      </c>
      <c r="B145" s="51" t="s">
        <v>146</v>
      </c>
      <c r="C145" s="51" t="s">
        <v>165</v>
      </c>
      <c r="D145" s="51" t="s">
        <v>307</v>
      </c>
      <c r="E145" s="51" t="s">
        <v>394</v>
      </c>
      <c r="F145" s="98">
        <f>G145+H145</f>
        <v>730.13895</v>
      </c>
      <c r="G145" s="98">
        <v>0</v>
      </c>
      <c r="H145" s="98">
        <f>H146+H152</f>
        <v>730.13895</v>
      </c>
      <c r="I145" s="156"/>
      <c r="J145" s="157"/>
    </row>
    <row r="146" spans="1:9" ht="38.25" customHeight="1">
      <c r="A146" s="23" t="s">
        <v>481</v>
      </c>
      <c r="B146" s="11" t="s">
        <v>146</v>
      </c>
      <c r="C146" s="11" t="s">
        <v>165</v>
      </c>
      <c r="D146" s="11" t="s">
        <v>13</v>
      </c>
      <c r="E146" s="11" t="s">
        <v>394</v>
      </c>
      <c r="F146" s="56">
        <f aca="true" t="shared" si="4" ref="F146:F160">G146+H146</f>
        <v>730.13895</v>
      </c>
      <c r="G146" s="56"/>
      <c r="H146" s="56">
        <f>H147</f>
        <v>730.13895</v>
      </c>
      <c r="I146" s="126"/>
    </row>
    <row r="147" spans="1:10" ht="45.75" customHeight="1">
      <c r="A147" s="23" t="s">
        <v>150</v>
      </c>
      <c r="B147" s="11" t="s">
        <v>146</v>
      </c>
      <c r="C147" s="11" t="s">
        <v>165</v>
      </c>
      <c r="D147" s="11" t="s">
        <v>14</v>
      </c>
      <c r="E147" s="11" t="s">
        <v>394</v>
      </c>
      <c r="F147" s="56">
        <f t="shared" si="4"/>
        <v>730.13895</v>
      </c>
      <c r="G147" s="56"/>
      <c r="H147" s="56">
        <f>H148+H150</f>
        <v>730.13895</v>
      </c>
      <c r="I147" s="144"/>
      <c r="J147" s="144"/>
    </row>
    <row r="148" spans="1:9" ht="91.5" customHeight="1">
      <c r="A148" s="23" t="s">
        <v>182</v>
      </c>
      <c r="B148" s="11" t="s">
        <v>146</v>
      </c>
      <c r="C148" s="11" t="s">
        <v>165</v>
      </c>
      <c r="D148" s="11" t="s">
        <v>536</v>
      </c>
      <c r="E148" s="11" t="s">
        <v>151</v>
      </c>
      <c r="F148" s="56">
        <f t="shared" si="4"/>
        <v>730.13895</v>
      </c>
      <c r="G148" s="56">
        <v>0</v>
      </c>
      <c r="H148" s="56">
        <f>H149</f>
        <v>730.13895</v>
      </c>
      <c r="I148" s="126"/>
    </row>
    <row r="149" spans="1:8" ht="32.25" customHeight="1">
      <c r="A149" s="23" t="s">
        <v>184</v>
      </c>
      <c r="B149" s="11" t="s">
        <v>146</v>
      </c>
      <c r="C149" s="11" t="s">
        <v>165</v>
      </c>
      <c r="D149" s="11" t="s">
        <v>536</v>
      </c>
      <c r="E149" s="11" t="s">
        <v>183</v>
      </c>
      <c r="F149" s="56">
        <f t="shared" si="4"/>
        <v>730.13895</v>
      </c>
      <c r="G149" s="56"/>
      <c r="H149" s="56">
        <f>158.91956+571.21939</f>
        <v>730.13895</v>
      </c>
    </row>
    <row r="150" spans="1:8" ht="37.5" customHeight="1" hidden="1">
      <c r="A150" s="23" t="s">
        <v>185</v>
      </c>
      <c r="B150" s="11" t="s">
        <v>146</v>
      </c>
      <c r="C150" s="11" t="s">
        <v>165</v>
      </c>
      <c r="D150" s="11" t="s">
        <v>536</v>
      </c>
      <c r="E150" s="11" t="s">
        <v>155</v>
      </c>
      <c r="F150" s="56">
        <f t="shared" si="4"/>
        <v>0</v>
      </c>
      <c r="G150" s="56">
        <v>0</v>
      </c>
      <c r="H150" s="56">
        <f>H151</f>
        <v>0</v>
      </c>
    </row>
    <row r="151" spans="1:10" ht="49.5" customHeight="1" hidden="1">
      <c r="A151" s="44" t="s">
        <v>186</v>
      </c>
      <c r="B151" s="11" t="s">
        <v>146</v>
      </c>
      <c r="C151" s="11" t="s">
        <v>165</v>
      </c>
      <c r="D151" s="11" t="s">
        <v>536</v>
      </c>
      <c r="E151" s="11" t="s">
        <v>187</v>
      </c>
      <c r="F151" s="56">
        <f t="shared" si="4"/>
        <v>0</v>
      </c>
      <c r="G151" s="56"/>
      <c r="H151" s="56"/>
      <c r="J151" s="144"/>
    </row>
    <row r="152" spans="1:10" ht="49.5" customHeight="1" hidden="1">
      <c r="A152" s="23" t="s">
        <v>481</v>
      </c>
      <c r="B152" s="11" t="s">
        <v>146</v>
      </c>
      <c r="C152" s="11" t="s">
        <v>165</v>
      </c>
      <c r="D152" s="11" t="s">
        <v>13</v>
      </c>
      <c r="E152" s="11" t="s">
        <v>394</v>
      </c>
      <c r="F152" s="56">
        <f aca="true" t="shared" si="5" ref="F152:F157">G152+H152</f>
        <v>0</v>
      </c>
      <c r="G152" s="56"/>
      <c r="H152" s="56">
        <f>H153</f>
        <v>0</v>
      </c>
      <c r="J152" s="144"/>
    </row>
    <row r="153" spans="1:10" ht="49.5" customHeight="1" hidden="1">
      <c r="A153" s="23" t="s">
        <v>150</v>
      </c>
      <c r="B153" s="11" t="s">
        <v>146</v>
      </c>
      <c r="C153" s="11" t="s">
        <v>165</v>
      </c>
      <c r="D153" s="11" t="s">
        <v>14</v>
      </c>
      <c r="E153" s="11" t="s">
        <v>394</v>
      </c>
      <c r="F153" s="56">
        <f t="shared" si="5"/>
        <v>0</v>
      </c>
      <c r="G153" s="56"/>
      <c r="H153" s="56">
        <f>H154+H156</f>
        <v>0</v>
      </c>
      <c r="J153" s="144"/>
    </row>
    <row r="154" spans="1:10" ht="93" customHeight="1" hidden="1">
      <c r="A154" s="23" t="s">
        <v>182</v>
      </c>
      <c r="B154" s="11" t="s">
        <v>146</v>
      </c>
      <c r="C154" s="11" t="s">
        <v>165</v>
      </c>
      <c r="D154" s="11" t="s">
        <v>909</v>
      </c>
      <c r="E154" s="11" t="s">
        <v>151</v>
      </c>
      <c r="F154" s="56">
        <f t="shared" si="5"/>
        <v>0</v>
      </c>
      <c r="G154" s="56">
        <v>0</v>
      </c>
      <c r="H154" s="56">
        <f>H155</f>
        <v>0</v>
      </c>
      <c r="J154" s="144"/>
    </row>
    <row r="155" spans="1:10" ht="41.25" customHeight="1" hidden="1">
      <c r="A155" s="23" t="s">
        <v>184</v>
      </c>
      <c r="B155" s="11" t="s">
        <v>146</v>
      </c>
      <c r="C155" s="11" t="s">
        <v>165</v>
      </c>
      <c r="D155" s="11" t="s">
        <v>909</v>
      </c>
      <c r="E155" s="11" t="s">
        <v>183</v>
      </c>
      <c r="F155" s="56">
        <f t="shared" si="5"/>
        <v>0</v>
      </c>
      <c r="G155" s="56"/>
      <c r="H155" s="56">
        <f>389.14971-389.14971</f>
        <v>0</v>
      </c>
      <c r="J155" s="144"/>
    </row>
    <row r="156" spans="1:10" ht="49.5" customHeight="1" hidden="1">
      <c r="A156" s="23" t="s">
        <v>185</v>
      </c>
      <c r="B156" s="11" t="s">
        <v>146</v>
      </c>
      <c r="C156" s="11" t="s">
        <v>165</v>
      </c>
      <c r="D156" s="11" t="s">
        <v>909</v>
      </c>
      <c r="E156" s="11" t="s">
        <v>155</v>
      </c>
      <c r="F156" s="56">
        <f t="shared" si="5"/>
        <v>0</v>
      </c>
      <c r="G156" s="56">
        <v>0</v>
      </c>
      <c r="H156" s="56">
        <f>H157</f>
        <v>0</v>
      </c>
      <c r="J156" s="144"/>
    </row>
    <row r="157" spans="1:10" ht="49.5" customHeight="1" hidden="1">
      <c r="A157" s="44" t="s">
        <v>186</v>
      </c>
      <c r="B157" s="11" t="s">
        <v>146</v>
      </c>
      <c r="C157" s="11" t="s">
        <v>165</v>
      </c>
      <c r="D157" s="11" t="s">
        <v>909</v>
      </c>
      <c r="E157" s="11" t="s">
        <v>187</v>
      </c>
      <c r="F157" s="56">
        <f t="shared" si="5"/>
        <v>0</v>
      </c>
      <c r="G157" s="56"/>
      <c r="H157" s="56"/>
      <c r="J157" s="144"/>
    </row>
    <row r="158" spans="1:10" ht="45.75" customHeight="1">
      <c r="A158" s="39" t="s">
        <v>710</v>
      </c>
      <c r="B158" s="24" t="s">
        <v>146</v>
      </c>
      <c r="C158" s="24" t="s">
        <v>165</v>
      </c>
      <c r="D158" s="24" t="s">
        <v>711</v>
      </c>
      <c r="E158" s="24" t="s">
        <v>394</v>
      </c>
      <c r="F158" s="57">
        <f t="shared" si="4"/>
        <v>14.84</v>
      </c>
      <c r="G158" s="57">
        <f>G159</f>
        <v>14.84</v>
      </c>
      <c r="H158" s="57"/>
      <c r="J158" s="144"/>
    </row>
    <row r="159" spans="1:10" ht="35.25" customHeight="1">
      <c r="A159" s="23" t="s">
        <v>185</v>
      </c>
      <c r="B159" s="11" t="s">
        <v>146</v>
      </c>
      <c r="C159" s="11" t="s">
        <v>165</v>
      </c>
      <c r="D159" s="11" t="s">
        <v>711</v>
      </c>
      <c r="E159" s="11" t="s">
        <v>155</v>
      </c>
      <c r="F159" s="56">
        <f t="shared" si="4"/>
        <v>14.84</v>
      </c>
      <c r="G159" s="56">
        <f>G160</f>
        <v>14.84</v>
      </c>
      <c r="H159" s="56"/>
      <c r="J159" s="144"/>
    </row>
    <row r="160" spans="1:10" ht="48" customHeight="1">
      <c r="A160" s="44" t="s">
        <v>186</v>
      </c>
      <c r="B160" s="11" t="s">
        <v>146</v>
      </c>
      <c r="C160" s="11" t="s">
        <v>165</v>
      </c>
      <c r="D160" s="11" t="s">
        <v>711</v>
      </c>
      <c r="E160" s="11" t="s">
        <v>187</v>
      </c>
      <c r="F160" s="56">
        <f t="shared" si="4"/>
        <v>14.84</v>
      </c>
      <c r="G160" s="56">
        <v>14.84</v>
      </c>
      <c r="H160" s="56"/>
      <c r="J160" s="144"/>
    </row>
    <row r="161" spans="1:10" ht="34.5" customHeight="1" hidden="1">
      <c r="A161" s="53" t="s">
        <v>840</v>
      </c>
      <c r="B161" s="51" t="s">
        <v>146</v>
      </c>
      <c r="C161" s="51" t="s">
        <v>165</v>
      </c>
      <c r="D161" s="51" t="s">
        <v>841</v>
      </c>
      <c r="E161" s="51" t="s">
        <v>394</v>
      </c>
      <c r="F161" s="98">
        <f>G161+H161</f>
        <v>0</v>
      </c>
      <c r="G161" s="98">
        <f>G162</f>
        <v>0</v>
      </c>
      <c r="H161" s="98"/>
      <c r="J161" s="144"/>
    </row>
    <row r="162" spans="1:10" ht="36" customHeight="1" hidden="1">
      <c r="A162" s="23" t="s">
        <v>185</v>
      </c>
      <c r="B162" s="11" t="s">
        <v>146</v>
      </c>
      <c r="C162" s="11" t="s">
        <v>165</v>
      </c>
      <c r="D162" s="11" t="s">
        <v>841</v>
      </c>
      <c r="E162" s="11" t="s">
        <v>155</v>
      </c>
      <c r="F162" s="56">
        <f>G162+H162</f>
        <v>0</v>
      </c>
      <c r="G162" s="56">
        <f>G163</f>
        <v>0</v>
      </c>
      <c r="H162" s="56"/>
      <c r="J162" s="144"/>
    </row>
    <row r="163" spans="1:10" ht="48.75" customHeight="1" hidden="1">
      <c r="A163" s="44" t="s">
        <v>186</v>
      </c>
      <c r="B163" s="11" t="s">
        <v>146</v>
      </c>
      <c r="C163" s="11" t="s">
        <v>165</v>
      </c>
      <c r="D163" s="11" t="s">
        <v>841</v>
      </c>
      <c r="E163" s="11" t="s">
        <v>187</v>
      </c>
      <c r="F163" s="56">
        <f>G163+H163</f>
        <v>0</v>
      </c>
      <c r="G163" s="56">
        <v>0</v>
      </c>
      <c r="H163" s="56"/>
      <c r="J163" s="144"/>
    </row>
    <row r="164" spans="1:8" s="125" customFormat="1" ht="50.25" customHeight="1">
      <c r="A164" s="27" t="s">
        <v>449</v>
      </c>
      <c r="B164" s="24" t="s">
        <v>146</v>
      </c>
      <c r="C164" s="24" t="s">
        <v>165</v>
      </c>
      <c r="D164" s="24" t="s">
        <v>31</v>
      </c>
      <c r="E164" s="24" t="s">
        <v>394</v>
      </c>
      <c r="F164" s="57">
        <f t="shared" si="2"/>
        <v>83</v>
      </c>
      <c r="G164" s="57">
        <f>G165+G168+G176+G179</f>
        <v>83</v>
      </c>
      <c r="H164" s="57">
        <f>H168+H179</f>
        <v>0</v>
      </c>
    </row>
    <row r="165" spans="1:8" s="145" customFormat="1" ht="35.25" customHeight="1" hidden="1">
      <c r="A165" s="28" t="s">
        <v>33</v>
      </c>
      <c r="B165" s="11" t="s">
        <v>146</v>
      </c>
      <c r="C165" s="11" t="s">
        <v>165</v>
      </c>
      <c r="D165" s="4" t="s">
        <v>32</v>
      </c>
      <c r="E165" s="11" t="s">
        <v>394</v>
      </c>
      <c r="F165" s="56">
        <f t="shared" si="2"/>
        <v>0</v>
      </c>
      <c r="G165" s="56">
        <f>G166</f>
        <v>0</v>
      </c>
      <c r="H165" s="102"/>
    </row>
    <row r="166" spans="1:8" ht="39" customHeight="1" hidden="1">
      <c r="A166" s="23" t="s">
        <v>185</v>
      </c>
      <c r="B166" s="11" t="s">
        <v>146</v>
      </c>
      <c r="C166" s="11" t="s">
        <v>165</v>
      </c>
      <c r="D166" s="4" t="s">
        <v>34</v>
      </c>
      <c r="E166" s="11" t="s">
        <v>155</v>
      </c>
      <c r="F166" s="56">
        <f t="shared" si="2"/>
        <v>0</v>
      </c>
      <c r="G166" s="56">
        <f>G167</f>
        <v>0</v>
      </c>
      <c r="H166" s="56"/>
    </row>
    <row r="167" spans="1:8" ht="47.25" customHeight="1" hidden="1">
      <c r="A167" s="44" t="s">
        <v>186</v>
      </c>
      <c r="B167" s="11" t="s">
        <v>146</v>
      </c>
      <c r="C167" s="11" t="s">
        <v>165</v>
      </c>
      <c r="D167" s="4" t="s">
        <v>35</v>
      </c>
      <c r="E167" s="11" t="s">
        <v>187</v>
      </c>
      <c r="F167" s="56">
        <f t="shared" si="2"/>
        <v>0</v>
      </c>
      <c r="G167" s="56"/>
      <c r="H167" s="56"/>
    </row>
    <row r="168" spans="1:8" ht="36" customHeight="1" hidden="1">
      <c r="A168" s="112" t="s">
        <v>283</v>
      </c>
      <c r="B168" s="11" t="s">
        <v>146</v>
      </c>
      <c r="C168" s="11" t="s">
        <v>165</v>
      </c>
      <c r="D168" s="4" t="s">
        <v>49</v>
      </c>
      <c r="E168" s="11" t="s">
        <v>394</v>
      </c>
      <c r="F168" s="56">
        <f>F169</f>
        <v>0</v>
      </c>
      <c r="G168" s="56">
        <f>G169</f>
        <v>0</v>
      </c>
      <c r="H168" s="56">
        <f>H169</f>
        <v>0</v>
      </c>
    </row>
    <row r="169" spans="1:8" ht="63.75" customHeight="1" hidden="1">
      <c r="A169" s="27" t="s">
        <v>649</v>
      </c>
      <c r="B169" s="24" t="s">
        <v>146</v>
      </c>
      <c r="C169" s="24" t="s">
        <v>165</v>
      </c>
      <c r="D169" s="24" t="s">
        <v>307</v>
      </c>
      <c r="E169" s="24" t="s">
        <v>394</v>
      </c>
      <c r="F169" s="57">
        <f>G169+H169</f>
        <v>0</v>
      </c>
      <c r="G169" s="57">
        <f>G173</f>
        <v>0</v>
      </c>
      <c r="H169" s="57">
        <f>H170</f>
        <v>0</v>
      </c>
    </row>
    <row r="170" spans="1:8" ht="94.5" customHeight="1" hidden="1">
      <c r="A170" s="23" t="s">
        <v>666</v>
      </c>
      <c r="B170" s="11" t="s">
        <v>146</v>
      </c>
      <c r="C170" s="11" t="s">
        <v>165</v>
      </c>
      <c r="D170" s="11" t="s">
        <v>655</v>
      </c>
      <c r="E170" s="11" t="s">
        <v>394</v>
      </c>
      <c r="F170" s="56">
        <f aca="true" t="shared" si="6" ref="F170:F175">G170+H170</f>
        <v>0</v>
      </c>
      <c r="G170" s="56"/>
      <c r="H170" s="56">
        <f>H171</f>
        <v>0</v>
      </c>
    </row>
    <row r="171" spans="1:8" ht="49.5" customHeight="1" hidden="1">
      <c r="A171" s="44" t="s">
        <v>574</v>
      </c>
      <c r="B171" s="11" t="s">
        <v>146</v>
      </c>
      <c r="C171" s="11" t="s">
        <v>165</v>
      </c>
      <c r="D171" s="11" t="s">
        <v>655</v>
      </c>
      <c r="E171" s="11" t="s">
        <v>575</v>
      </c>
      <c r="F171" s="56">
        <f t="shared" si="6"/>
        <v>0</v>
      </c>
      <c r="G171" s="56"/>
      <c r="H171" s="56">
        <f>H172</f>
        <v>0</v>
      </c>
    </row>
    <row r="172" spans="1:8" ht="16.5" customHeight="1" hidden="1">
      <c r="A172" s="44" t="s">
        <v>576</v>
      </c>
      <c r="B172" s="11" t="s">
        <v>146</v>
      </c>
      <c r="C172" s="11" t="s">
        <v>165</v>
      </c>
      <c r="D172" s="11" t="s">
        <v>655</v>
      </c>
      <c r="E172" s="11" t="s">
        <v>577</v>
      </c>
      <c r="F172" s="56">
        <f t="shared" si="6"/>
        <v>0</v>
      </c>
      <c r="G172" s="56"/>
      <c r="H172" s="56">
        <v>0</v>
      </c>
    </row>
    <row r="173" spans="1:8" ht="96" customHeight="1" hidden="1">
      <c r="A173" s="23" t="s">
        <v>667</v>
      </c>
      <c r="B173" s="11" t="s">
        <v>146</v>
      </c>
      <c r="C173" s="11" t="s">
        <v>165</v>
      </c>
      <c r="D173" s="11" t="s">
        <v>700</v>
      </c>
      <c r="E173" s="11" t="s">
        <v>394</v>
      </c>
      <c r="F173" s="56">
        <f t="shared" si="6"/>
        <v>0</v>
      </c>
      <c r="G173" s="56">
        <f>G174</f>
        <v>0</v>
      </c>
      <c r="H173" s="56"/>
    </row>
    <row r="174" spans="1:8" ht="50.25" customHeight="1" hidden="1">
      <c r="A174" s="44" t="s">
        <v>574</v>
      </c>
      <c r="B174" s="11" t="s">
        <v>146</v>
      </c>
      <c r="C174" s="11" t="s">
        <v>165</v>
      </c>
      <c r="D174" s="11" t="s">
        <v>700</v>
      </c>
      <c r="E174" s="11" t="s">
        <v>575</v>
      </c>
      <c r="F174" s="56">
        <f t="shared" si="6"/>
        <v>0</v>
      </c>
      <c r="G174" s="56">
        <f>G175</f>
        <v>0</v>
      </c>
      <c r="H174" s="56"/>
    </row>
    <row r="175" spans="1:8" ht="18" customHeight="1" hidden="1">
      <c r="A175" s="44" t="s">
        <v>576</v>
      </c>
      <c r="B175" s="11" t="s">
        <v>146</v>
      </c>
      <c r="C175" s="11" t="s">
        <v>165</v>
      </c>
      <c r="D175" s="11" t="s">
        <v>700</v>
      </c>
      <c r="E175" s="11" t="s">
        <v>577</v>
      </c>
      <c r="F175" s="56">
        <f t="shared" si="6"/>
        <v>0</v>
      </c>
      <c r="G175" s="56">
        <f>325-255-70</f>
        <v>0</v>
      </c>
      <c r="H175" s="56"/>
    </row>
    <row r="176" spans="1:8" ht="92.25" customHeight="1" hidden="1">
      <c r="A176" s="27" t="s">
        <v>665</v>
      </c>
      <c r="B176" s="24" t="s">
        <v>146</v>
      </c>
      <c r="C176" s="24" t="s">
        <v>165</v>
      </c>
      <c r="D176" s="24" t="s">
        <v>656</v>
      </c>
      <c r="E176" s="24" t="s">
        <v>394</v>
      </c>
      <c r="F176" s="57">
        <f>G176+H176</f>
        <v>0</v>
      </c>
      <c r="G176" s="57">
        <f>G177</f>
        <v>0</v>
      </c>
      <c r="H176" s="57"/>
    </row>
    <row r="177" spans="1:8" ht="36" customHeight="1" hidden="1">
      <c r="A177" s="23" t="s">
        <v>185</v>
      </c>
      <c r="B177" s="11" t="s">
        <v>146</v>
      </c>
      <c r="C177" s="11" t="s">
        <v>165</v>
      </c>
      <c r="D177" s="11" t="s">
        <v>656</v>
      </c>
      <c r="E177" s="11" t="s">
        <v>155</v>
      </c>
      <c r="F177" s="56">
        <f>G177+H177</f>
        <v>0</v>
      </c>
      <c r="G177" s="56">
        <f>G178</f>
        <v>0</v>
      </c>
      <c r="H177" s="56"/>
    </row>
    <row r="178" spans="1:8" ht="50.25" customHeight="1" hidden="1">
      <c r="A178" s="44" t="s">
        <v>186</v>
      </c>
      <c r="B178" s="11" t="s">
        <v>146</v>
      </c>
      <c r="C178" s="11" t="s">
        <v>165</v>
      </c>
      <c r="D178" s="11" t="s">
        <v>656</v>
      </c>
      <c r="E178" s="11" t="s">
        <v>187</v>
      </c>
      <c r="F178" s="56">
        <f>G178+H178</f>
        <v>0</v>
      </c>
      <c r="G178" s="56">
        <v>0</v>
      </c>
      <c r="H178" s="56"/>
    </row>
    <row r="179" spans="1:8" ht="36" customHeight="1">
      <c r="A179" s="28" t="s">
        <v>36</v>
      </c>
      <c r="B179" s="11" t="s">
        <v>146</v>
      </c>
      <c r="C179" s="11" t="s">
        <v>165</v>
      </c>
      <c r="D179" s="11" t="s">
        <v>37</v>
      </c>
      <c r="E179" s="11" t="s">
        <v>394</v>
      </c>
      <c r="F179" s="56">
        <f t="shared" si="2"/>
        <v>83</v>
      </c>
      <c r="G179" s="56">
        <f>G180</f>
        <v>83</v>
      </c>
      <c r="H179" s="56">
        <f>H181</f>
        <v>0</v>
      </c>
    </row>
    <row r="180" spans="1:8" ht="34.5" customHeight="1">
      <c r="A180" s="23" t="s">
        <v>185</v>
      </c>
      <c r="B180" s="11" t="s">
        <v>146</v>
      </c>
      <c r="C180" s="11" t="s">
        <v>165</v>
      </c>
      <c r="D180" s="11" t="s">
        <v>658</v>
      </c>
      <c r="E180" s="11" t="s">
        <v>155</v>
      </c>
      <c r="F180" s="56">
        <f t="shared" si="2"/>
        <v>83</v>
      </c>
      <c r="G180" s="56">
        <f>G181</f>
        <v>83</v>
      </c>
      <c r="H180" s="56"/>
    </row>
    <row r="181" spans="1:8" ht="48" customHeight="1">
      <c r="A181" s="44" t="s">
        <v>186</v>
      </c>
      <c r="B181" s="11" t="s">
        <v>146</v>
      </c>
      <c r="C181" s="11" t="s">
        <v>165</v>
      </c>
      <c r="D181" s="11" t="s">
        <v>658</v>
      </c>
      <c r="E181" s="11" t="s">
        <v>187</v>
      </c>
      <c r="F181" s="56">
        <f t="shared" si="2"/>
        <v>83</v>
      </c>
      <c r="G181" s="56">
        <v>83</v>
      </c>
      <c r="H181" s="56"/>
    </row>
    <row r="182" spans="1:8" s="125" customFormat="1" ht="63" customHeight="1" hidden="1">
      <c r="A182" s="27" t="s">
        <v>464</v>
      </c>
      <c r="B182" s="24" t="s">
        <v>146</v>
      </c>
      <c r="C182" s="24" t="s">
        <v>165</v>
      </c>
      <c r="D182" s="24" t="s">
        <v>38</v>
      </c>
      <c r="E182" s="24" t="s">
        <v>394</v>
      </c>
      <c r="F182" s="57">
        <f aca="true" t="shared" si="7" ref="F182:F365">G182+H182</f>
        <v>0</v>
      </c>
      <c r="G182" s="57">
        <f>G183</f>
        <v>0</v>
      </c>
      <c r="H182" s="57">
        <f>H184</f>
        <v>0</v>
      </c>
    </row>
    <row r="183" spans="1:8" ht="35.25" customHeight="1" hidden="1">
      <c r="A183" s="23" t="s">
        <v>185</v>
      </c>
      <c r="B183" s="11" t="s">
        <v>146</v>
      </c>
      <c r="C183" s="11" t="s">
        <v>165</v>
      </c>
      <c r="D183" s="11" t="s">
        <v>39</v>
      </c>
      <c r="E183" s="11" t="s">
        <v>155</v>
      </c>
      <c r="F183" s="56">
        <f t="shared" si="7"/>
        <v>0</v>
      </c>
      <c r="G183" s="56">
        <f>G184</f>
        <v>0</v>
      </c>
      <c r="H183" s="56"/>
    </row>
    <row r="184" spans="1:8" ht="50.25" customHeight="1" hidden="1">
      <c r="A184" s="44" t="s">
        <v>186</v>
      </c>
      <c r="B184" s="11" t="s">
        <v>146</v>
      </c>
      <c r="C184" s="11" t="s">
        <v>165</v>
      </c>
      <c r="D184" s="11" t="s">
        <v>40</v>
      </c>
      <c r="E184" s="11" t="s">
        <v>187</v>
      </c>
      <c r="F184" s="56">
        <f t="shared" si="7"/>
        <v>0</v>
      </c>
      <c r="G184" s="56">
        <v>0</v>
      </c>
      <c r="H184" s="56"/>
    </row>
    <row r="185" spans="1:8" s="125" customFormat="1" ht="48.75" customHeight="1" hidden="1">
      <c r="A185" s="39" t="s">
        <v>418</v>
      </c>
      <c r="B185" s="24" t="s">
        <v>146</v>
      </c>
      <c r="C185" s="24" t="s">
        <v>165</v>
      </c>
      <c r="D185" s="24" t="s">
        <v>41</v>
      </c>
      <c r="E185" s="24" t="s">
        <v>394</v>
      </c>
      <c r="F185" s="57">
        <f>G185+H185</f>
        <v>0</v>
      </c>
      <c r="G185" s="57">
        <f>G186</f>
        <v>0</v>
      </c>
      <c r="H185" s="57">
        <f>H186</f>
        <v>0</v>
      </c>
    </row>
    <row r="186" spans="1:8" ht="34.5" customHeight="1" hidden="1">
      <c r="A186" s="44" t="s">
        <v>185</v>
      </c>
      <c r="B186" s="11" t="s">
        <v>146</v>
      </c>
      <c r="C186" s="11" t="s">
        <v>165</v>
      </c>
      <c r="D186" s="11" t="s">
        <v>475</v>
      </c>
      <c r="E186" s="11" t="s">
        <v>155</v>
      </c>
      <c r="F186" s="56">
        <f>G186+H186</f>
        <v>0</v>
      </c>
      <c r="G186" s="56">
        <f>G187</f>
        <v>0</v>
      </c>
      <c r="H186" s="56">
        <f>H187</f>
        <v>0</v>
      </c>
    </row>
    <row r="187" spans="1:8" ht="49.5" customHeight="1" hidden="1">
      <c r="A187" s="44" t="s">
        <v>186</v>
      </c>
      <c r="B187" s="11" t="s">
        <v>146</v>
      </c>
      <c r="C187" s="11" t="s">
        <v>165</v>
      </c>
      <c r="D187" s="11" t="s">
        <v>475</v>
      </c>
      <c r="E187" s="11" t="s">
        <v>187</v>
      </c>
      <c r="F187" s="56">
        <f>G187+H187</f>
        <v>0</v>
      </c>
      <c r="G187" s="56"/>
      <c r="H187" s="56"/>
    </row>
    <row r="188" spans="1:8" ht="65.25" customHeight="1">
      <c r="A188" s="39" t="s">
        <v>765</v>
      </c>
      <c r="B188" s="24" t="s">
        <v>146</v>
      </c>
      <c r="C188" s="24" t="s">
        <v>165</v>
      </c>
      <c r="D188" s="24" t="s">
        <v>537</v>
      </c>
      <c r="E188" s="24" t="s">
        <v>394</v>
      </c>
      <c r="F188" s="57">
        <f t="shared" si="7"/>
        <v>15</v>
      </c>
      <c r="G188" s="57">
        <f>G189</f>
        <v>15</v>
      </c>
      <c r="H188" s="98"/>
    </row>
    <row r="189" spans="1:8" ht="49.5" customHeight="1">
      <c r="A189" s="44" t="s">
        <v>538</v>
      </c>
      <c r="B189" s="11" t="s">
        <v>146</v>
      </c>
      <c r="C189" s="11" t="s">
        <v>165</v>
      </c>
      <c r="D189" s="11" t="s">
        <v>539</v>
      </c>
      <c r="E189" s="11" t="s">
        <v>155</v>
      </c>
      <c r="F189" s="56">
        <f t="shared" si="7"/>
        <v>15</v>
      </c>
      <c r="G189" s="56">
        <f>G190</f>
        <v>15</v>
      </c>
      <c r="H189" s="56"/>
    </row>
    <row r="190" spans="1:8" ht="18.75" customHeight="1">
      <c r="A190" s="44" t="s">
        <v>540</v>
      </c>
      <c r="B190" s="11" t="s">
        <v>146</v>
      </c>
      <c r="C190" s="11" t="s">
        <v>165</v>
      </c>
      <c r="D190" s="11" t="s">
        <v>541</v>
      </c>
      <c r="E190" s="11" t="s">
        <v>187</v>
      </c>
      <c r="F190" s="56">
        <f t="shared" si="7"/>
        <v>15</v>
      </c>
      <c r="G190" s="56">
        <v>15</v>
      </c>
      <c r="H190" s="56"/>
    </row>
    <row r="191" spans="1:8" s="143" customFormat="1" ht="20.25" customHeight="1" hidden="1">
      <c r="A191" s="54" t="s">
        <v>357</v>
      </c>
      <c r="B191" s="16" t="s">
        <v>148</v>
      </c>
      <c r="C191" s="16" t="s">
        <v>147</v>
      </c>
      <c r="D191" s="16" t="s">
        <v>307</v>
      </c>
      <c r="E191" s="16" t="s">
        <v>394</v>
      </c>
      <c r="F191" s="101">
        <f>G191+H191</f>
        <v>0</v>
      </c>
      <c r="G191" s="101">
        <f>G192</f>
        <v>0</v>
      </c>
      <c r="H191" s="101">
        <f>H192</f>
        <v>0</v>
      </c>
    </row>
    <row r="192" spans="1:8" ht="17.25" customHeight="1" hidden="1">
      <c r="A192" s="23" t="s">
        <v>351</v>
      </c>
      <c r="B192" s="11" t="s">
        <v>148</v>
      </c>
      <c r="C192" s="11" t="s">
        <v>147</v>
      </c>
      <c r="D192" s="11" t="s">
        <v>307</v>
      </c>
      <c r="E192" s="11" t="s">
        <v>394</v>
      </c>
      <c r="F192" s="56">
        <f t="shared" si="7"/>
        <v>0</v>
      </c>
      <c r="G192" s="56">
        <f>G194</f>
        <v>0</v>
      </c>
      <c r="H192" s="56">
        <f>H193</f>
        <v>0</v>
      </c>
    </row>
    <row r="193" spans="1:8" ht="79.5" customHeight="1" hidden="1">
      <c r="A193" s="27" t="s">
        <v>523</v>
      </c>
      <c r="B193" s="11" t="s">
        <v>148</v>
      </c>
      <c r="C193" s="11" t="s">
        <v>147</v>
      </c>
      <c r="D193" s="24" t="s">
        <v>506</v>
      </c>
      <c r="E193" s="24" t="s">
        <v>394</v>
      </c>
      <c r="F193" s="57">
        <f t="shared" si="7"/>
        <v>0</v>
      </c>
      <c r="G193" s="57">
        <f>G195</f>
        <v>0</v>
      </c>
      <c r="H193" s="57">
        <f>H194</f>
        <v>0</v>
      </c>
    </row>
    <row r="194" spans="1:8" ht="48.75" customHeight="1" hidden="1">
      <c r="A194" s="23" t="s">
        <v>358</v>
      </c>
      <c r="B194" s="11" t="s">
        <v>148</v>
      </c>
      <c r="C194" s="11" t="s">
        <v>147</v>
      </c>
      <c r="D194" s="11" t="s">
        <v>502</v>
      </c>
      <c r="E194" s="11" t="s">
        <v>394</v>
      </c>
      <c r="F194" s="56">
        <f t="shared" si="7"/>
        <v>0</v>
      </c>
      <c r="G194" s="56">
        <f>G196</f>
        <v>0</v>
      </c>
      <c r="H194" s="56">
        <f>H195</f>
        <v>0</v>
      </c>
    </row>
    <row r="195" spans="1:8" ht="21" customHeight="1" hidden="1">
      <c r="A195" s="23" t="s">
        <v>196</v>
      </c>
      <c r="B195" s="11" t="s">
        <v>148</v>
      </c>
      <c r="C195" s="11" t="s">
        <v>147</v>
      </c>
      <c r="D195" s="11" t="s">
        <v>502</v>
      </c>
      <c r="E195" s="11" t="s">
        <v>197</v>
      </c>
      <c r="F195" s="56">
        <f t="shared" si="7"/>
        <v>0</v>
      </c>
      <c r="G195" s="56">
        <f>G196</f>
        <v>0</v>
      </c>
      <c r="H195" s="56">
        <f>H196</f>
        <v>0</v>
      </c>
    </row>
    <row r="196" spans="1:8" ht="17.25" customHeight="1" hidden="1">
      <c r="A196" s="23" t="s">
        <v>166</v>
      </c>
      <c r="B196" s="11" t="s">
        <v>148</v>
      </c>
      <c r="C196" s="11" t="s">
        <v>147</v>
      </c>
      <c r="D196" s="11" t="s">
        <v>502</v>
      </c>
      <c r="E196" s="11" t="s">
        <v>359</v>
      </c>
      <c r="F196" s="56">
        <f t="shared" si="7"/>
        <v>0</v>
      </c>
      <c r="G196" s="56">
        <v>0</v>
      </c>
      <c r="H196" s="56">
        <v>0</v>
      </c>
    </row>
    <row r="197" spans="1:8" s="143" customFormat="1" ht="48" customHeight="1">
      <c r="A197" s="54" t="s">
        <v>360</v>
      </c>
      <c r="B197" s="16" t="s">
        <v>153</v>
      </c>
      <c r="C197" s="16" t="s">
        <v>147</v>
      </c>
      <c r="D197" s="16" t="s">
        <v>307</v>
      </c>
      <c r="E197" s="16" t="s">
        <v>394</v>
      </c>
      <c r="F197" s="101">
        <f>G197+H197</f>
        <v>100</v>
      </c>
      <c r="G197" s="101">
        <f>G198</f>
        <v>100</v>
      </c>
      <c r="H197" s="101">
        <f>H198</f>
        <v>0</v>
      </c>
    </row>
    <row r="198" spans="1:8" ht="50.25" customHeight="1">
      <c r="A198" s="23" t="s">
        <v>361</v>
      </c>
      <c r="B198" s="11" t="s">
        <v>153</v>
      </c>
      <c r="C198" s="11" t="s">
        <v>362</v>
      </c>
      <c r="D198" s="11" t="s">
        <v>23</v>
      </c>
      <c r="E198" s="11" t="s">
        <v>394</v>
      </c>
      <c r="F198" s="56">
        <f t="shared" si="7"/>
        <v>100</v>
      </c>
      <c r="G198" s="56">
        <f>G199</f>
        <v>100</v>
      </c>
      <c r="H198" s="56">
        <f>H199</f>
        <v>0</v>
      </c>
    </row>
    <row r="199" spans="1:8" ht="50.25" customHeight="1">
      <c r="A199" s="23" t="s">
        <v>363</v>
      </c>
      <c r="B199" s="11" t="s">
        <v>153</v>
      </c>
      <c r="C199" s="11" t="s">
        <v>362</v>
      </c>
      <c r="D199" s="11" t="s">
        <v>23</v>
      </c>
      <c r="E199" s="11" t="s">
        <v>394</v>
      </c>
      <c r="F199" s="56">
        <f t="shared" si="7"/>
        <v>100</v>
      </c>
      <c r="G199" s="56">
        <f>G201</f>
        <v>100</v>
      </c>
      <c r="H199" s="56">
        <f>H201</f>
        <v>0</v>
      </c>
    </row>
    <row r="200" spans="1:8" ht="33.75" customHeight="1">
      <c r="A200" s="23" t="s">
        <v>185</v>
      </c>
      <c r="B200" s="11" t="s">
        <v>153</v>
      </c>
      <c r="C200" s="11" t="s">
        <v>362</v>
      </c>
      <c r="D200" s="11" t="s">
        <v>23</v>
      </c>
      <c r="E200" s="11" t="s">
        <v>155</v>
      </c>
      <c r="F200" s="56">
        <f t="shared" si="7"/>
        <v>100</v>
      </c>
      <c r="G200" s="56">
        <f>G201</f>
        <v>100</v>
      </c>
      <c r="H200" s="56"/>
    </row>
    <row r="201" spans="1:8" ht="50.25" customHeight="1">
      <c r="A201" s="44" t="s">
        <v>186</v>
      </c>
      <c r="B201" s="11" t="s">
        <v>153</v>
      </c>
      <c r="C201" s="11" t="s">
        <v>362</v>
      </c>
      <c r="D201" s="11" t="s">
        <v>23</v>
      </c>
      <c r="E201" s="11" t="s">
        <v>187</v>
      </c>
      <c r="F201" s="56">
        <f t="shared" si="7"/>
        <v>100</v>
      </c>
      <c r="G201" s="56">
        <v>100</v>
      </c>
      <c r="H201" s="56"/>
    </row>
    <row r="202" spans="1:8" ht="62.25" customHeight="1" hidden="1">
      <c r="A202" s="39" t="s">
        <v>726</v>
      </c>
      <c r="B202" s="24" t="s">
        <v>146</v>
      </c>
      <c r="C202" s="24" t="s">
        <v>165</v>
      </c>
      <c r="D202" s="24" t="s">
        <v>708</v>
      </c>
      <c r="E202" s="24" t="s">
        <v>394</v>
      </c>
      <c r="F202" s="57">
        <f>G202+H202</f>
        <v>0</v>
      </c>
      <c r="G202" s="57"/>
      <c r="H202" s="57">
        <f>H203</f>
        <v>0</v>
      </c>
    </row>
    <row r="203" spans="1:8" ht="97.5" customHeight="1" hidden="1">
      <c r="A203" s="23" t="s">
        <v>182</v>
      </c>
      <c r="B203" s="11" t="s">
        <v>146</v>
      </c>
      <c r="C203" s="11" t="s">
        <v>165</v>
      </c>
      <c r="D203" s="11" t="s">
        <v>708</v>
      </c>
      <c r="E203" s="11" t="s">
        <v>151</v>
      </c>
      <c r="F203" s="56">
        <f>G203+H203</f>
        <v>0</v>
      </c>
      <c r="G203" s="56"/>
      <c r="H203" s="56">
        <f>H204</f>
        <v>0</v>
      </c>
    </row>
    <row r="204" spans="1:8" ht="37.5" customHeight="1" hidden="1">
      <c r="A204" s="44" t="s">
        <v>184</v>
      </c>
      <c r="B204" s="11" t="s">
        <v>146</v>
      </c>
      <c r="C204" s="11" t="s">
        <v>165</v>
      </c>
      <c r="D204" s="11" t="s">
        <v>708</v>
      </c>
      <c r="E204" s="11" t="s">
        <v>183</v>
      </c>
      <c r="F204" s="56">
        <f>G204+H204</f>
        <v>0</v>
      </c>
      <c r="G204" s="56"/>
      <c r="H204" s="56">
        <v>0</v>
      </c>
    </row>
    <row r="205" spans="1:8" ht="79.5" customHeight="1" hidden="1">
      <c r="A205" s="39" t="s">
        <v>723</v>
      </c>
      <c r="B205" s="11" t="s">
        <v>146</v>
      </c>
      <c r="C205" s="11" t="s">
        <v>165</v>
      </c>
      <c r="D205" s="11" t="s">
        <v>709</v>
      </c>
      <c r="E205" s="11" t="s">
        <v>394</v>
      </c>
      <c r="F205" s="56">
        <f>G205</f>
        <v>0</v>
      </c>
      <c r="G205" s="56">
        <f>G206+G208</f>
        <v>0</v>
      </c>
      <c r="H205" s="56"/>
    </row>
    <row r="206" spans="1:8" ht="94.5" customHeight="1" hidden="1">
      <c r="A206" s="23" t="s">
        <v>182</v>
      </c>
      <c r="B206" s="11" t="s">
        <v>146</v>
      </c>
      <c r="C206" s="11" t="s">
        <v>165</v>
      </c>
      <c r="D206" s="11" t="s">
        <v>709</v>
      </c>
      <c r="E206" s="11" t="s">
        <v>151</v>
      </c>
      <c r="F206" s="56">
        <f>G206</f>
        <v>0</v>
      </c>
      <c r="G206" s="56">
        <f>G207</f>
        <v>0</v>
      </c>
      <c r="H206" s="56"/>
    </row>
    <row r="207" spans="1:8" ht="33" customHeight="1" hidden="1">
      <c r="A207" s="44" t="s">
        <v>184</v>
      </c>
      <c r="B207" s="11" t="s">
        <v>146</v>
      </c>
      <c r="C207" s="11" t="s">
        <v>165</v>
      </c>
      <c r="D207" s="11" t="s">
        <v>709</v>
      </c>
      <c r="E207" s="11" t="s">
        <v>183</v>
      </c>
      <c r="F207" s="56">
        <f>G207</f>
        <v>0</v>
      </c>
      <c r="G207" s="56">
        <v>0</v>
      </c>
      <c r="H207" s="56"/>
    </row>
    <row r="208" spans="1:8" ht="37.5" customHeight="1" hidden="1">
      <c r="A208" s="23" t="s">
        <v>185</v>
      </c>
      <c r="B208" s="11" t="s">
        <v>146</v>
      </c>
      <c r="C208" s="11" t="s">
        <v>165</v>
      </c>
      <c r="D208" s="11" t="s">
        <v>709</v>
      </c>
      <c r="E208" s="11" t="s">
        <v>155</v>
      </c>
      <c r="F208" s="56">
        <f>G208</f>
        <v>0</v>
      </c>
      <c r="G208" s="56">
        <f>G209</f>
        <v>0</v>
      </c>
      <c r="H208" s="56"/>
    </row>
    <row r="209" spans="1:8" ht="48" customHeight="1" hidden="1">
      <c r="A209" s="44" t="s">
        <v>186</v>
      </c>
      <c r="B209" s="11" t="s">
        <v>146</v>
      </c>
      <c r="C209" s="11" t="s">
        <v>165</v>
      </c>
      <c r="D209" s="11" t="s">
        <v>709</v>
      </c>
      <c r="E209" s="11" t="s">
        <v>187</v>
      </c>
      <c r="F209" s="56">
        <f>G209</f>
        <v>0</v>
      </c>
      <c r="G209" s="56">
        <v>0</v>
      </c>
      <c r="H209" s="56"/>
    </row>
    <row r="210" spans="1:8" ht="96" customHeight="1" hidden="1">
      <c r="A210" s="39" t="s">
        <v>724</v>
      </c>
      <c r="B210" s="11" t="s">
        <v>146</v>
      </c>
      <c r="C210" s="11" t="s">
        <v>165</v>
      </c>
      <c r="D210" s="24" t="s">
        <v>725</v>
      </c>
      <c r="E210" s="24" t="s">
        <v>394</v>
      </c>
      <c r="F210" s="57">
        <f aca="true" t="shared" si="8" ref="F210:F217">G210+H210</f>
        <v>0</v>
      </c>
      <c r="G210" s="57"/>
      <c r="H210" s="57">
        <f>H211</f>
        <v>0</v>
      </c>
    </row>
    <row r="211" spans="1:8" ht="31.5" customHeight="1" hidden="1">
      <c r="A211" s="23" t="s">
        <v>185</v>
      </c>
      <c r="B211" s="11" t="s">
        <v>146</v>
      </c>
      <c r="C211" s="11" t="s">
        <v>165</v>
      </c>
      <c r="D211" s="11" t="s">
        <v>725</v>
      </c>
      <c r="E211" s="11" t="s">
        <v>155</v>
      </c>
      <c r="F211" s="56">
        <f t="shared" si="8"/>
        <v>0</v>
      </c>
      <c r="G211" s="56"/>
      <c r="H211" s="56">
        <f>H212</f>
        <v>0</v>
      </c>
    </row>
    <row r="212" spans="1:8" ht="48" customHeight="1" hidden="1">
      <c r="A212" s="44" t="s">
        <v>186</v>
      </c>
      <c r="B212" s="11" t="s">
        <v>146</v>
      </c>
      <c r="C212" s="11" t="s">
        <v>165</v>
      </c>
      <c r="D212" s="11" t="s">
        <v>725</v>
      </c>
      <c r="E212" s="11" t="s">
        <v>187</v>
      </c>
      <c r="F212" s="56">
        <f t="shared" si="8"/>
        <v>0</v>
      </c>
      <c r="G212" s="56"/>
      <c r="H212" s="56">
        <v>0</v>
      </c>
    </row>
    <row r="213" spans="1:8" s="143" customFormat="1" ht="48" customHeight="1" hidden="1">
      <c r="A213" s="54" t="s">
        <v>360</v>
      </c>
      <c r="B213" s="16" t="s">
        <v>153</v>
      </c>
      <c r="C213" s="16" t="s">
        <v>147</v>
      </c>
      <c r="D213" s="16" t="s">
        <v>307</v>
      </c>
      <c r="E213" s="16" t="s">
        <v>394</v>
      </c>
      <c r="F213" s="101">
        <f t="shared" si="8"/>
        <v>0</v>
      </c>
      <c r="G213" s="101">
        <f>G214</f>
        <v>0</v>
      </c>
      <c r="H213" s="101">
        <f>H214</f>
        <v>0</v>
      </c>
    </row>
    <row r="214" spans="1:8" ht="50.25" customHeight="1" hidden="1">
      <c r="A214" s="23" t="s">
        <v>361</v>
      </c>
      <c r="B214" s="11" t="s">
        <v>153</v>
      </c>
      <c r="C214" s="11" t="s">
        <v>362</v>
      </c>
      <c r="D214" s="11" t="s">
        <v>307</v>
      </c>
      <c r="E214" s="11" t="s">
        <v>394</v>
      </c>
      <c r="F214" s="56">
        <f t="shared" si="8"/>
        <v>0</v>
      </c>
      <c r="G214" s="56">
        <f>G215</f>
        <v>0</v>
      </c>
      <c r="H214" s="56">
        <f>H215</f>
        <v>0</v>
      </c>
    </row>
    <row r="215" spans="1:8" ht="83.25" customHeight="1" hidden="1">
      <c r="A215" s="23" t="s">
        <v>733</v>
      </c>
      <c r="B215" s="11" t="s">
        <v>153</v>
      </c>
      <c r="C215" s="11" t="s">
        <v>362</v>
      </c>
      <c r="D215" s="11" t="s">
        <v>734</v>
      </c>
      <c r="E215" s="11" t="s">
        <v>394</v>
      </c>
      <c r="F215" s="56">
        <f t="shared" si="8"/>
        <v>0</v>
      </c>
      <c r="G215" s="56">
        <f>G217</f>
        <v>0</v>
      </c>
      <c r="H215" s="56">
        <f>H217</f>
        <v>0</v>
      </c>
    </row>
    <row r="216" spans="1:8" ht="33.75" customHeight="1" hidden="1">
      <c r="A216" s="23" t="s">
        <v>185</v>
      </c>
      <c r="B216" s="11" t="s">
        <v>153</v>
      </c>
      <c r="C216" s="11" t="s">
        <v>362</v>
      </c>
      <c r="D216" s="11" t="s">
        <v>734</v>
      </c>
      <c r="E216" s="11" t="s">
        <v>155</v>
      </c>
      <c r="F216" s="56">
        <f t="shared" si="8"/>
        <v>0</v>
      </c>
      <c r="G216" s="56">
        <f>G217</f>
        <v>0</v>
      </c>
      <c r="H216" s="56"/>
    </row>
    <row r="217" spans="1:8" ht="50.25" customHeight="1" hidden="1">
      <c r="A217" s="44" t="s">
        <v>186</v>
      </c>
      <c r="B217" s="11" t="s">
        <v>153</v>
      </c>
      <c r="C217" s="11" t="s">
        <v>362</v>
      </c>
      <c r="D217" s="11" t="s">
        <v>734</v>
      </c>
      <c r="E217" s="11" t="s">
        <v>187</v>
      </c>
      <c r="F217" s="56">
        <f t="shared" si="8"/>
        <v>0</v>
      </c>
      <c r="G217" s="56">
        <v>0</v>
      </c>
      <c r="H217" s="56"/>
    </row>
    <row r="218" spans="1:10" s="143" customFormat="1" ht="16.5" customHeight="1">
      <c r="A218" s="54" t="s">
        <v>364</v>
      </c>
      <c r="B218" s="16" t="s">
        <v>157</v>
      </c>
      <c r="C218" s="16" t="s">
        <v>147</v>
      </c>
      <c r="D218" s="16" t="s">
        <v>307</v>
      </c>
      <c r="E218" s="16" t="s">
        <v>394</v>
      </c>
      <c r="F218" s="101">
        <f t="shared" si="7"/>
        <v>46795.06898</v>
      </c>
      <c r="G218" s="101">
        <f>G226+G239+G219+G260</f>
        <v>25847.14883</v>
      </c>
      <c r="H218" s="101">
        <f>H226+H239+H219+H265</f>
        <v>20947.92015</v>
      </c>
      <c r="J218" s="157"/>
    </row>
    <row r="219" spans="1:9" s="125" customFormat="1" ht="16.5" customHeight="1">
      <c r="A219" s="27" t="s">
        <v>230</v>
      </c>
      <c r="B219" s="24" t="s">
        <v>157</v>
      </c>
      <c r="C219" s="24" t="s">
        <v>374</v>
      </c>
      <c r="D219" s="24" t="s">
        <v>307</v>
      </c>
      <c r="E219" s="24" t="s">
        <v>394</v>
      </c>
      <c r="F219" s="57">
        <f t="shared" si="7"/>
        <v>1064.53307</v>
      </c>
      <c r="G219" s="57">
        <f>G223</f>
        <v>120</v>
      </c>
      <c r="H219" s="57">
        <f>H220</f>
        <v>944.53307</v>
      </c>
      <c r="I219" s="154"/>
    </row>
    <row r="220" spans="1:8" ht="107.25" customHeight="1">
      <c r="A220" s="27" t="s">
        <v>681</v>
      </c>
      <c r="B220" s="24" t="s">
        <v>157</v>
      </c>
      <c r="C220" s="24" t="s">
        <v>374</v>
      </c>
      <c r="D220" s="24" t="s">
        <v>42</v>
      </c>
      <c r="E220" s="24" t="s">
        <v>394</v>
      </c>
      <c r="F220" s="57">
        <f t="shared" si="7"/>
        <v>944.53307</v>
      </c>
      <c r="G220" s="57"/>
      <c r="H220" s="57">
        <f>H221</f>
        <v>944.53307</v>
      </c>
    </row>
    <row r="221" spans="1:8" ht="35.25" customHeight="1">
      <c r="A221" s="23" t="s">
        <v>185</v>
      </c>
      <c r="B221" s="11" t="s">
        <v>157</v>
      </c>
      <c r="C221" s="11" t="s">
        <v>374</v>
      </c>
      <c r="D221" s="11" t="s">
        <v>42</v>
      </c>
      <c r="E221" s="11" t="s">
        <v>155</v>
      </c>
      <c r="F221" s="56">
        <f t="shared" si="7"/>
        <v>944.53307</v>
      </c>
      <c r="G221" s="56"/>
      <c r="H221" s="56">
        <f>H222</f>
        <v>944.53307</v>
      </c>
    </row>
    <row r="222" spans="1:8" ht="48" customHeight="1">
      <c r="A222" s="44" t="s">
        <v>186</v>
      </c>
      <c r="B222" s="11" t="s">
        <v>157</v>
      </c>
      <c r="C222" s="11" t="s">
        <v>374</v>
      </c>
      <c r="D222" s="11" t="s">
        <v>42</v>
      </c>
      <c r="E222" s="11" t="s">
        <v>187</v>
      </c>
      <c r="F222" s="56">
        <f t="shared" si="7"/>
        <v>944.53307</v>
      </c>
      <c r="G222" s="56"/>
      <c r="H222" s="56">
        <f>265.91093+678.62214</f>
        <v>944.53307</v>
      </c>
    </row>
    <row r="223" spans="1:8" ht="76.5" customHeight="1">
      <c r="A223" s="39" t="s">
        <v>965</v>
      </c>
      <c r="B223" s="24" t="s">
        <v>157</v>
      </c>
      <c r="C223" s="24" t="s">
        <v>374</v>
      </c>
      <c r="D223" s="24" t="s">
        <v>966</v>
      </c>
      <c r="E223" s="24" t="s">
        <v>394</v>
      </c>
      <c r="F223" s="57">
        <f>G223+H223</f>
        <v>120</v>
      </c>
      <c r="G223" s="57">
        <f>G224</f>
        <v>120</v>
      </c>
      <c r="H223" s="57"/>
    </row>
    <row r="224" spans="1:8" ht="35.25" customHeight="1">
      <c r="A224" s="23" t="s">
        <v>185</v>
      </c>
      <c r="B224" s="11" t="s">
        <v>157</v>
      </c>
      <c r="C224" s="11" t="s">
        <v>374</v>
      </c>
      <c r="D224" s="11" t="s">
        <v>966</v>
      </c>
      <c r="E224" s="11" t="s">
        <v>155</v>
      </c>
      <c r="F224" s="56">
        <f>G224+H224</f>
        <v>120</v>
      </c>
      <c r="G224" s="56">
        <f>G225</f>
        <v>120</v>
      </c>
      <c r="H224" s="56"/>
    </row>
    <row r="225" spans="1:8" ht="48" customHeight="1">
      <c r="A225" s="44" t="s">
        <v>186</v>
      </c>
      <c r="B225" s="11" t="s">
        <v>157</v>
      </c>
      <c r="C225" s="11" t="s">
        <v>374</v>
      </c>
      <c r="D225" s="11" t="s">
        <v>966</v>
      </c>
      <c r="E225" s="11" t="s">
        <v>187</v>
      </c>
      <c r="F225" s="56">
        <f>G225+H225</f>
        <v>120</v>
      </c>
      <c r="G225" s="56">
        <v>120</v>
      </c>
      <c r="H225" s="56"/>
    </row>
    <row r="226" spans="1:8" s="125" customFormat="1" ht="17.25" customHeight="1">
      <c r="A226" s="27" t="s">
        <v>401</v>
      </c>
      <c r="B226" s="24" t="s">
        <v>157</v>
      </c>
      <c r="C226" s="24" t="s">
        <v>365</v>
      </c>
      <c r="D226" s="24" t="s">
        <v>307</v>
      </c>
      <c r="E226" s="24" t="s">
        <v>394</v>
      </c>
      <c r="F226" s="57">
        <f t="shared" si="7"/>
        <v>2723.38708</v>
      </c>
      <c r="G226" s="57">
        <f>G227</f>
        <v>2720</v>
      </c>
      <c r="H226" s="57">
        <f>H228+H236</f>
        <v>3.38708</v>
      </c>
    </row>
    <row r="227" spans="1:8" s="125" customFormat="1" ht="96" customHeight="1">
      <c r="A227" s="27" t="s">
        <v>467</v>
      </c>
      <c r="B227" s="24" t="s">
        <v>157</v>
      </c>
      <c r="C227" s="24" t="s">
        <v>365</v>
      </c>
      <c r="D227" s="24" t="s">
        <v>447</v>
      </c>
      <c r="E227" s="24" t="s">
        <v>394</v>
      </c>
      <c r="F227" s="57">
        <f t="shared" si="7"/>
        <v>2720</v>
      </c>
      <c r="G227" s="57">
        <f>G228+G232</f>
        <v>2720</v>
      </c>
      <c r="H227" s="57"/>
    </row>
    <row r="228" spans="1:8" ht="18.75" customHeight="1">
      <c r="A228" s="23" t="s">
        <v>402</v>
      </c>
      <c r="B228" s="11" t="s">
        <v>157</v>
      </c>
      <c r="C228" s="11" t="s">
        <v>365</v>
      </c>
      <c r="D228" s="11" t="s">
        <v>468</v>
      </c>
      <c r="E228" s="11" t="s">
        <v>394</v>
      </c>
      <c r="F228" s="56">
        <f t="shared" si="7"/>
        <v>2720</v>
      </c>
      <c r="G228" s="56">
        <f>G229+G234</f>
        <v>2720</v>
      </c>
      <c r="H228" s="56">
        <f>H229</f>
        <v>0</v>
      </c>
    </row>
    <row r="229" spans="1:8" ht="68.25" customHeight="1">
      <c r="A229" s="23" t="s">
        <v>43</v>
      </c>
      <c r="B229" s="11" t="s">
        <v>157</v>
      </c>
      <c r="C229" s="11" t="s">
        <v>365</v>
      </c>
      <c r="D229" s="11" t="s">
        <v>468</v>
      </c>
      <c r="E229" s="11" t="s">
        <v>394</v>
      </c>
      <c r="F229" s="56">
        <f t="shared" si="7"/>
        <v>2720</v>
      </c>
      <c r="G229" s="56">
        <f>G230</f>
        <v>2720</v>
      </c>
      <c r="H229" s="56">
        <f>H231</f>
        <v>0</v>
      </c>
    </row>
    <row r="230" spans="1:8" ht="18.75" customHeight="1">
      <c r="A230" s="23" t="s">
        <v>190</v>
      </c>
      <c r="B230" s="11" t="s">
        <v>157</v>
      </c>
      <c r="C230" s="11" t="s">
        <v>365</v>
      </c>
      <c r="D230" s="11" t="s">
        <v>468</v>
      </c>
      <c r="E230" s="11" t="s">
        <v>191</v>
      </c>
      <c r="F230" s="56">
        <f t="shared" si="7"/>
        <v>2720</v>
      </c>
      <c r="G230" s="56">
        <f>G231</f>
        <v>2720</v>
      </c>
      <c r="H230" s="56"/>
    </row>
    <row r="231" spans="1:8" ht="49.5" customHeight="1">
      <c r="A231" s="23" t="s">
        <v>676</v>
      </c>
      <c r="B231" s="11" t="s">
        <v>157</v>
      </c>
      <c r="C231" s="11" t="s">
        <v>365</v>
      </c>
      <c r="D231" s="11" t="s">
        <v>468</v>
      </c>
      <c r="E231" s="11" t="s">
        <v>372</v>
      </c>
      <c r="F231" s="56">
        <f t="shared" si="7"/>
        <v>2720</v>
      </c>
      <c r="G231" s="56">
        <f>2300+420</f>
        <v>2720</v>
      </c>
      <c r="H231" s="56"/>
    </row>
    <row r="232" spans="1:8" ht="19.5" customHeight="1" hidden="1">
      <c r="A232" s="44" t="s">
        <v>196</v>
      </c>
      <c r="B232" s="11" t="s">
        <v>157</v>
      </c>
      <c r="C232" s="11" t="s">
        <v>365</v>
      </c>
      <c r="D232" s="11" t="s">
        <v>468</v>
      </c>
      <c r="E232" s="11" t="s">
        <v>197</v>
      </c>
      <c r="F232" s="56">
        <f t="shared" si="7"/>
        <v>0</v>
      </c>
      <c r="G232" s="56">
        <f>G233</f>
        <v>0</v>
      </c>
      <c r="H232" s="56"/>
    </row>
    <row r="233" spans="1:8" ht="18" customHeight="1" hidden="1">
      <c r="A233" s="44" t="s">
        <v>290</v>
      </c>
      <c r="B233" s="11" t="s">
        <v>157</v>
      </c>
      <c r="C233" s="11" t="s">
        <v>365</v>
      </c>
      <c r="D233" s="11" t="s">
        <v>468</v>
      </c>
      <c r="E233" s="11" t="s">
        <v>437</v>
      </c>
      <c r="F233" s="56">
        <f t="shared" si="7"/>
        <v>0</v>
      </c>
      <c r="G233" s="56">
        <v>0</v>
      </c>
      <c r="H233" s="56"/>
    </row>
    <row r="234" spans="1:8" ht="30.75" customHeight="1" hidden="1">
      <c r="A234" s="23" t="s">
        <v>185</v>
      </c>
      <c r="B234" s="11" t="s">
        <v>157</v>
      </c>
      <c r="C234" s="11" t="s">
        <v>365</v>
      </c>
      <c r="D234" s="11" t="s">
        <v>468</v>
      </c>
      <c r="E234" s="11" t="s">
        <v>155</v>
      </c>
      <c r="F234" s="56">
        <f>G234</f>
        <v>0</v>
      </c>
      <c r="G234" s="56">
        <f>G235</f>
        <v>0</v>
      </c>
      <c r="H234" s="56"/>
    </row>
    <row r="235" spans="1:8" ht="50.25" customHeight="1" hidden="1">
      <c r="A235" s="44" t="s">
        <v>186</v>
      </c>
      <c r="B235" s="11" t="s">
        <v>157</v>
      </c>
      <c r="C235" s="11" t="s">
        <v>365</v>
      </c>
      <c r="D235" s="11" t="s">
        <v>468</v>
      </c>
      <c r="E235" s="11" t="s">
        <v>187</v>
      </c>
      <c r="F235" s="56">
        <f>G235</f>
        <v>0</v>
      </c>
      <c r="G235" s="56">
        <v>0</v>
      </c>
      <c r="H235" s="56"/>
    </row>
    <row r="236" spans="1:8" ht="144" customHeight="1">
      <c r="A236" s="39" t="s">
        <v>542</v>
      </c>
      <c r="B236" s="24" t="s">
        <v>157</v>
      </c>
      <c r="C236" s="24" t="s">
        <v>365</v>
      </c>
      <c r="D236" s="24" t="s">
        <v>307</v>
      </c>
      <c r="E236" s="24" t="s">
        <v>394</v>
      </c>
      <c r="F236" s="57">
        <f>G236+H236</f>
        <v>3.38708</v>
      </c>
      <c r="G236" s="57"/>
      <c r="H236" s="57">
        <f>H237</f>
        <v>3.38708</v>
      </c>
    </row>
    <row r="237" spans="1:8" ht="36.75" customHeight="1">
      <c r="A237" s="23" t="s">
        <v>185</v>
      </c>
      <c r="B237" s="11" t="s">
        <v>157</v>
      </c>
      <c r="C237" s="11" t="s">
        <v>365</v>
      </c>
      <c r="D237" s="11" t="s">
        <v>543</v>
      </c>
      <c r="E237" s="11" t="s">
        <v>155</v>
      </c>
      <c r="F237" s="56">
        <f>G237+H237</f>
        <v>3.38708</v>
      </c>
      <c r="G237" s="56"/>
      <c r="H237" s="56">
        <f>H238</f>
        <v>3.38708</v>
      </c>
    </row>
    <row r="238" spans="1:8" ht="33.75" customHeight="1">
      <c r="A238" s="44" t="s">
        <v>186</v>
      </c>
      <c r="B238" s="11" t="s">
        <v>157</v>
      </c>
      <c r="C238" s="11" t="s">
        <v>365</v>
      </c>
      <c r="D238" s="11" t="s">
        <v>543</v>
      </c>
      <c r="E238" s="11" t="s">
        <v>187</v>
      </c>
      <c r="F238" s="56">
        <f>G238+H238</f>
        <v>3.38708</v>
      </c>
      <c r="G238" s="56"/>
      <c r="H238" s="56">
        <v>3.38708</v>
      </c>
    </row>
    <row r="239" spans="1:8" s="125" customFormat="1" ht="17.25" customHeight="1">
      <c r="A239" s="27" t="s">
        <v>366</v>
      </c>
      <c r="B239" s="24" t="s">
        <v>157</v>
      </c>
      <c r="C239" s="24" t="s">
        <v>362</v>
      </c>
      <c r="D239" s="24" t="s">
        <v>307</v>
      </c>
      <c r="E239" s="24" t="s">
        <v>394</v>
      </c>
      <c r="F239" s="57">
        <f t="shared" si="7"/>
        <v>42807.14883</v>
      </c>
      <c r="G239" s="57">
        <f>G240+G253</f>
        <v>22807.14883</v>
      </c>
      <c r="H239" s="57">
        <f>H240</f>
        <v>20000</v>
      </c>
    </row>
    <row r="240" spans="1:9" s="125" customFormat="1" ht="94.5" customHeight="1">
      <c r="A240" s="27" t="s">
        <v>467</v>
      </c>
      <c r="B240" s="24" t="s">
        <v>157</v>
      </c>
      <c r="C240" s="24" t="s">
        <v>362</v>
      </c>
      <c r="D240" s="24" t="s">
        <v>447</v>
      </c>
      <c r="E240" s="24" t="s">
        <v>394</v>
      </c>
      <c r="F240" s="57">
        <f t="shared" si="7"/>
        <v>42726.84883</v>
      </c>
      <c r="G240" s="57">
        <f>G241+G244+G248</f>
        <v>22726.84883</v>
      </c>
      <c r="H240" s="57">
        <f>H241+H248</f>
        <v>20000</v>
      </c>
      <c r="I240" s="131"/>
    </row>
    <row r="241" spans="1:9" ht="33.75" customHeight="1">
      <c r="A241" s="23" t="s">
        <v>367</v>
      </c>
      <c r="B241" s="11" t="s">
        <v>157</v>
      </c>
      <c r="C241" s="11" t="s">
        <v>362</v>
      </c>
      <c r="D241" s="11" t="s">
        <v>470</v>
      </c>
      <c r="E241" s="11" t="s">
        <v>394</v>
      </c>
      <c r="F241" s="56">
        <f aca="true" t="shared" si="9" ref="F241:F259">G241</f>
        <v>8210.82863</v>
      </c>
      <c r="G241" s="56">
        <f>G242</f>
        <v>8210.82863</v>
      </c>
      <c r="H241" s="56">
        <f>H243</f>
        <v>0</v>
      </c>
      <c r="I241" s="126"/>
    </row>
    <row r="242" spans="1:8" ht="35.25" customHeight="1">
      <c r="A242" s="23" t="s">
        <v>185</v>
      </c>
      <c r="B242" s="11" t="s">
        <v>157</v>
      </c>
      <c r="C242" s="11" t="s">
        <v>362</v>
      </c>
      <c r="D242" s="11" t="s">
        <v>470</v>
      </c>
      <c r="E242" s="11" t="s">
        <v>155</v>
      </c>
      <c r="F242" s="56">
        <f t="shared" si="9"/>
        <v>8210.82863</v>
      </c>
      <c r="G242" s="56">
        <f>G243</f>
        <v>8210.82863</v>
      </c>
      <c r="H242" s="56"/>
    </row>
    <row r="243" spans="1:8" ht="47.25" customHeight="1">
      <c r="A243" s="44" t="s">
        <v>186</v>
      </c>
      <c r="B243" s="11" t="s">
        <v>157</v>
      </c>
      <c r="C243" s="11" t="s">
        <v>362</v>
      </c>
      <c r="D243" s="11" t="s">
        <v>470</v>
      </c>
      <c r="E243" s="11" t="s">
        <v>187</v>
      </c>
      <c r="F243" s="56">
        <f t="shared" si="9"/>
        <v>8210.82863</v>
      </c>
      <c r="G243" s="56">
        <f>4183.9798+8726.84883-4700</f>
        <v>8210.82863</v>
      </c>
      <c r="H243" s="56"/>
    </row>
    <row r="244" spans="1:8" ht="22.5" customHeight="1">
      <c r="A244" s="44" t="s">
        <v>196</v>
      </c>
      <c r="B244" s="11" t="s">
        <v>157</v>
      </c>
      <c r="C244" s="11" t="s">
        <v>362</v>
      </c>
      <c r="D244" s="11" t="s">
        <v>469</v>
      </c>
      <c r="E244" s="11" t="s">
        <v>197</v>
      </c>
      <c r="F244" s="56">
        <f t="shared" si="9"/>
        <v>14314</v>
      </c>
      <c r="G244" s="56">
        <f>G245+G246+G247</f>
        <v>14314</v>
      </c>
      <c r="H244" s="56"/>
    </row>
    <row r="245" spans="1:8" ht="20.25" customHeight="1">
      <c r="A245" s="44" t="s">
        <v>290</v>
      </c>
      <c r="B245" s="11" t="s">
        <v>157</v>
      </c>
      <c r="C245" s="11" t="s">
        <v>362</v>
      </c>
      <c r="D245" s="11" t="s">
        <v>469</v>
      </c>
      <c r="E245" s="11" t="s">
        <v>437</v>
      </c>
      <c r="F245" s="56">
        <f t="shared" si="9"/>
        <v>9614</v>
      </c>
      <c r="G245" s="56">
        <v>9614</v>
      </c>
      <c r="H245" s="127"/>
    </row>
    <row r="246" spans="1:8" ht="95.25" customHeight="1">
      <c r="A246" s="44" t="s">
        <v>489</v>
      </c>
      <c r="B246" s="11" t="s">
        <v>157</v>
      </c>
      <c r="C246" s="11" t="s">
        <v>362</v>
      </c>
      <c r="D246" s="11" t="s">
        <v>490</v>
      </c>
      <c r="E246" s="11" t="s">
        <v>437</v>
      </c>
      <c r="F246" s="56">
        <f>G246</f>
        <v>4700</v>
      </c>
      <c r="G246" s="56">
        <v>4700</v>
      </c>
      <c r="H246" s="127"/>
    </row>
    <row r="247" spans="1:8" ht="30" customHeight="1" hidden="1">
      <c r="A247" s="44" t="s">
        <v>493</v>
      </c>
      <c r="B247" s="11" t="s">
        <v>157</v>
      </c>
      <c r="C247" s="11" t="s">
        <v>362</v>
      </c>
      <c r="D247" s="11" t="s">
        <v>494</v>
      </c>
      <c r="E247" s="11" t="s">
        <v>437</v>
      </c>
      <c r="F247" s="56">
        <f>G247</f>
        <v>0</v>
      </c>
      <c r="G247" s="56"/>
      <c r="H247" s="127"/>
    </row>
    <row r="248" spans="1:8" ht="30" customHeight="1">
      <c r="A248" s="39" t="s">
        <v>688</v>
      </c>
      <c r="B248" s="24" t="s">
        <v>157</v>
      </c>
      <c r="C248" s="24" t="s">
        <v>362</v>
      </c>
      <c r="D248" s="24" t="s">
        <v>447</v>
      </c>
      <c r="E248" s="24" t="s">
        <v>394</v>
      </c>
      <c r="F248" s="57">
        <f>G248+H248</f>
        <v>20202.0202</v>
      </c>
      <c r="G248" s="57">
        <f>G250+G252</f>
        <v>202.0202</v>
      </c>
      <c r="H248" s="57">
        <f>H250+H252</f>
        <v>20000</v>
      </c>
    </row>
    <row r="249" spans="1:8" ht="35.25" customHeight="1">
      <c r="A249" s="23" t="s">
        <v>185</v>
      </c>
      <c r="B249" s="11" t="s">
        <v>157</v>
      </c>
      <c r="C249" s="11" t="s">
        <v>362</v>
      </c>
      <c r="D249" s="11" t="s">
        <v>682</v>
      </c>
      <c r="E249" s="11" t="s">
        <v>155</v>
      </c>
      <c r="F249" s="56">
        <f>G249+H249</f>
        <v>20000</v>
      </c>
      <c r="G249" s="56"/>
      <c r="H249" s="56">
        <f>H250</f>
        <v>20000</v>
      </c>
    </row>
    <row r="250" spans="1:8" ht="46.5">
      <c r="A250" s="44" t="s">
        <v>186</v>
      </c>
      <c r="B250" s="11" t="s">
        <v>157</v>
      </c>
      <c r="C250" s="11" t="s">
        <v>362</v>
      </c>
      <c r="D250" s="11" t="s">
        <v>682</v>
      </c>
      <c r="E250" s="11" t="s">
        <v>187</v>
      </c>
      <c r="F250" s="56">
        <f>G250+H250</f>
        <v>20000</v>
      </c>
      <c r="G250" s="56"/>
      <c r="H250" s="56">
        <v>20000</v>
      </c>
    </row>
    <row r="251" spans="1:8" ht="30.75">
      <c r="A251" s="23" t="s">
        <v>185</v>
      </c>
      <c r="B251" s="11" t="s">
        <v>157</v>
      </c>
      <c r="C251" s="11" t="s">
        <v>362</v>
      </c>
      <c r="D251" s="11" t="s">
        <v>703</v>
      </c>
      <c r="E251" s="11" t="s">
        <v>155</v>
      </c>
      <c r="F251" s="56">
        <f>G251</f>
        <v>202.0202</v>
      </c>
      <c r="G251" s="56">
        <f>G252</f>
        <v>202.0202</v>
      </c>
      <c r="H251" s="56"/>
    </row>
    <row r="252" spans="1:8" ht="46.5">
      <c r="A252" s="44" t="s">
        <v>186</v>
      </c>
      <c r="B252" s="11" t="s">
        <v>157</v>
      </c>
      <c r="C252" s="11" t="s">
        <v>362</v>
      </c>
      <c r="D252" s="11" t="s">
        <v>703</v>
      </c>
      <c r="E252" s="11" t="s">
        <v>187</v>
      </c>
      <c r="F252" s="56">
        <f>G252</f>
        <v>202.0202</v>
      </c>
      <c r="G252" s="56">
        <v>202.0202</v>
      </c>
      <c r="H252" s="127"/>
    </row>
    <row r="253" spans="1:8" ht="30.75">
      <c r="A253" s="39" t="s">
        <v>149</v>
      </c>
      <c r="B253" s="24" t="s">
        <v>157</v>
      </c>
      <c r="C253" s="24" t="s">
        <v>362</v>
      </c>
      <c r="D253" s="24" t="s">
        <v>13</v>
      </c>
      <c r="E253" s="24" t="s">
        <v>394</v>
      </c>
      <c r="F253" s="57">
        <f t="shared" si="9"/>
        <v>80.3</v>
      </c>
      <c r="G253" s="57">
        <f>G254</f>
        <v>80.3</v>
      </c>
      <c r="H253" s="128"/>
    </row>
    <row r="254" spans="1:8" ht="34.5" customHeight="1">
      <c r="A254" s="44" t="s">
        <v>150</v>
      </c>
      <c r="B254" s="11" t="s">
        <v>157</v>
      </c>
      <c r="C254" s="11" t="s">
        <v>362</v>
      </c>
      <c r="D254" s="11" t="s">
        <v>14</v>
      </c>
      <c r="E254" s="11" t="s">
        <v>394</v>
      </c>
      <c r="F254" s="56">
        <f t="shared" si="9"/>
        <v>80.3</v>
      </c>
      <c r="G254" s="56">
        <f>G255</f>
        <v>80.3</v>
      </c>
      <c r="H254" s="127"/>
    </row>
    <row r="255" spans="1:8" ht="20.25" customHeight="1">
      <c r="A255" s="23" t="s">
        <v>544</v>
      </c>
      <c r="B255" s="11" t="s">
        <v>157</v>
      </c>
      <c r="C255" s="11" t="s">
        <v>362</v>
      </c>
      <c r="D255" s="4" t="s">
        <v>545</v>
      </c>
      <c r="E255" s="11" t="s">
        <v>394</v>
      </c>
      <c r="F255" s="56">
        <f t="shared" si="9"/>
        <v>80.3</v>
      </c>
      <c r="G255" s="56">
        <f>G256+G258</f>
        <v>80.3</v>
      </c>
      <c r="H255" s="127"/>
    </row>
    <row r="256" spans="1:9" ht="24" customHeight="1" hidden="1">
      <c r="A256" s="23" t="s">
        <v>185</v>
      </c>
      <c r="B256" s="11" t="s">
        <v>157</v>
      </c>
      <c r="C256" s="11" t="s">
        <v>362</v>
      </c>
      <c r="D256" s="4" t="s">
        <v>545</v>
      </c>
      <c r="E256" s="11" t="s">
        <v>155</v>
      </c>
      <c r="F256" s="56">
        <f t="shared" si="9"/>
        <v>0</v>
      </c>
      <c r="G256" s="56">
        <f>G257</f>
        <v>0</v>
      </c>
      <c r="H256" s="127"/>
      <c r="I256" s="130"/>
    </row>
    <row r="257" spans="1:9" ht="29.25" customHeight="1" hidden="1">
      <c r="A257" s="44" t="s">
        <v>186</v>
      </c>
      <c r="B257" s="11" t="s">
        <v>157</v>
      </c>
      <c r="C257" s="11" t="s">
        <v>362</v>
      </c>
      <c r="D257" s="4" t="s">
        <v>545</v>
      </c>
      <c r="E257" s="11" t="s">
        <v>187</v>
      </c>
      <c r="F257" s="56">
        <f t="shared" si="9"/>
        <v>0</v>
      </c>
      <c r="G257" s="56">
        <v>0</v>
      </c>
      <c r="H257" s="127"/>
      <c r="I257" s="130"/>
    </row>
    <row r="258" spans="1:9" ht="22.5" customHeight="1">
      <c r="A258" s="23" t="s">
        <v>190</v>
      </c>
      <c r="B258" s="11" t="s">
        <v>157</v>
      </c>
      <c r="C258" s="11" t="s">
        <v>362</v>
      </c>
      <c r="D258" s="4" t="s">
        <v>545</v>
      </c>
      <c r="E258" s="11" t="s">
        <v>191</v>
      </c>
      <c r="F258" s="56">
        <f t="shared" si="9"/>
        <v>80.3</v>
      </c>
      <c r="G258" s="56">
        <f>G259</f>
        <v>80.3</v>
      </c>
      <c r="H258" s="127"/>
      <c r="I258" s="130"/>
    </row>
    <row r="259" spans="1:9" ht="19.5" customHeight="1">
      <c r="A259" s="52" t="s">
        <v>188</v>
      </c>
      <c r="B259" s="11" t="s">
        <v>157</v>
      </c>
      <c r="C259" s="11" t="s">
        <v>362</v>
      </c>
      <c r="D259" s="4" t="s">
        <v>545</v>
      </c>
      <c r="E259" s="11" t="s">
        <v>189</v>
      </c>
      <c r="F259" s="56">
        <f t="shared" si="9"/>
        <v>80.3</v>
      </c>
      <c r="G259" s="99">
        <v>80.3</v>
      </c>
      <c r="H259" s="127"/>
      <c r="I259" s="130"/>
    </row>
    <row r="260" spans="1:8" ht="30.75">
      <c r="A260" s="39" t="s">
        <v>347</v>
      </c>
      <c r="B260" s="24" t="s">
        <v>157</v>
      </c>
      <c r="C260" s="24" t="s">
        <v>368</v>
      </c>
      <c r="D260" s="24" t="s">
        <v>307</v>
      </c>
      <c r="E260" s="24" t="s">
        <v>394</v>
      </c>
      <c r="F260" s="57">
        <f>G260+H260</f>
        <v>200</v>
      </c>
      <c r="G260" s="57">
        <f>G261</f>
        <v>200</v>
      </c>
      <c r="H260" s="115">
        <f>H261</f>
        <v>0</v>
      </c>
    </row>
    <row r="261" spans="1:8" ht="60" customHeight="1">
      <c r="A261" s="27" t="s">
        <v>444</v>
      </c>
      <c r="B261" s="24" t="s">
        <v>157</v>
      </c>
      <c r="C261" s="24" t="s">
        <v>368</v>
      </c>
      <c r="D261" s="24" t="s">
        <v>445</v>
      </c>
      <c r="E261" s="24" t="s">
        <v>394</v>
      </c>
      <c r="F261" s="57">
        <f t="shared" si="7"/>
        <v>200</v>
      </c>
      <c r="G261" s="57">
        <f>G262</f>
        <v>200</v>
      </c>
      <c r="H261" s="57">
        <f>H262</f>
        <v>0</v>
      </c>
    </row>
    <row r="262" spans="1:8" ht="113.25" customHeight="1">
      <c r="A262" s="23" t="s">
        <v>370</v>
      </c>
      <c r="B262" s="11" t="s">
        <v>157</v>
      </c>
      <c r="C262" s="11" t="s">
        <v>368</v>
      </c>
      <c r="D262" s="11" t="s">
        <v>446</v>
      </c>
      <c r="E262" s="11" t="s">
        <v>394</v>
      </c>
      <c r="F262" s="56">
        <f t="shared" si="7"/>
        <v>200</v>
      </c>
      <c r="G262" s="56">
        <f>G263</f>
        <v>200</v>
      </c>
      <c r="H262" s="56">
        <f>H264</f>
        <v>0</v>
      </c>
    </row>
    <row r="263" spans="1:8" ht="18.75" customHeight="1">
      <c r="A263" s="23" t="s">
        <v>190</v>
      </c>
      <c r="B263" s="11" t="s">
        <v>157</v>
      </c>
      <c r="C263" s="11" t="s">
        <v>368</v>
      </c>
      <c r="D263" s="11" t="s">
        <v>446</v>
      </c>
      <c r="E263" s="11" t="s">
        <v>191</v>
      </c>
      <c r="F263" s="56">
        <f t="shared" si="7"/>
        <v>200</v>
      </c>
      <c r="G263" s="56">
        <f>G264</f>
        <v>200</v>
      </c>
      <c r="H263" s="56"/>
    </row>
    <row r="264" spans="1:8" ht="60.75" customHeight="1">
      <c r="A264" s="23" t="s">
        <v>371</v>
      </c>
      <c r="B264" s="11" t="s">
        <v>157</v>
      </c>
      <c r="C264" s="11" t="s">
        <v>368</v>
      </c>
      <c r="D264" s="11" t="s">
        <v>446</v>
      </c>
      <c r="E264" s="11" t="s">
        <v>372</v>
      </c>
      <c r="F264" s="56">
        <f t="shared" si="7"/>
        <v>200</v>
      </c>
      <c r="G264" s="56">
        <v>200</v>
      </c>
      <c r="H264" s="56"/>
    </row>
    <row r="265" spans="1:8" ht="110.25" customHeight="1" hidden="1">
      <c r="A265" s="27"/>
      <c r="B265" s="24"/>
      <c r="C265" s="24"/>
      <c r="D265" s="24"/>
      <c r="E265" s="24"/>
      <c r="F265" s="57"/>
      <c r="G265" s="57"/>
      <c r="H265" s="57"/>
    </row>
    <row r="266" spans="1:8" ht="24" customHeight="1" hidden="1">
      <c r="A266" s="44"/>
      <c r="B266" s="11"/>
      <c r="C266" s="11"/>
      <c r="D266" s="11"/>
      <c r="E266" s="11"/>
      <c r="F266" s="56"/>
      <c r="G266" s="56"/>
      <c r="H266" s="56"/>
    </row>
    <row r="267" spans="1:8" ht="25.5" customHeight="1" hidden="1">
      <c r="A267" s="44"/>
      <c r="B267" s="11"/>
      <c r="C267" s="11"/>
      <c r="D267" s="11"/>
      <c r="E267" s="11"/>
      <c r="F267" s="56"/>
      <c r="G267" s="56"/>
      <c r="H267" s="56"/>
    </row>
    <row r="268" spans="1:10" s="143" customFormat="1" ht="32.25" customHeight="1">
      <c r="A268" s="54" t="s">
        <v>373</v>
      </c>
      <c r="B268" s="16" t="s">
        <v>374</v>
      </c>
      <c r="C268" s="16" t="s">
        <v>147</v>
      </c>
      <c r="D268" s="16" t="s">
        <v>307</v>
      </c>
      <c r="E268" s="16" t="s">
        <v>394</v>
      </c>
      <c r="F268" s="101">
        <f>G268+H268</f>
        <v>5774.3561500000005</v>
      </c>
      <c r="G268" s="101">
        <f>G269+G302+G293</f>
        <v>5773.072</v>
      </c>
      <c r="H268" s="101">
        <f>H269+H302+H293</f>
        <v>1.28415</v>
      </c>
      <c r="J268" s="157"/>
    </row>
    <row r="269" spans="1:10" s="125" customFormat="1" ht="16.5" customHeight="1">
      <c r="A269" s="27" t="s">
        <v>348</v>
      </c>
      <c r="B269" s="24" t="s">
        <v>374</v>
      </c>
      <c r="C269" s="24" t="s">
        <v>148</v>
      </c>
      <c r="D269" s="24" t="s">
        <v>307</v>
      </c>
      <c r="E269" s="24" t="s">
        <v>394</v>
      </c>
      <c r="F269" s="57">
        <f t="shared" si="7"/>
        <v>1605.6999999999998</v>
      </c>
      <c r="G269" s="57">
        <f>G270+G277+G280+G285+G290</f>
        <v>1605.6999999999998</v>
      </c>
      <c r="H269" s="57">
        <f>H270+H280</f>
        <v>0</v>
      </c>
      <c r="I269" s="154"/>
      <c r="J269" s="154"/>
    </row>
    <row r="270" spans="1:8" ht="17.25" customHeight="1">
      <c r="A270" s="23" t="s">
        <v>349</v>
      </c>
      <c r="B270" s="11" t="s">
        <v>374</v>
      </c>
      <c r="C270" s="11" t="s">
        <v>148</v>
      </c>
      <c r="D270" s="11" t="s">
        <v>26</v>
      </c>
      <c r="E270" s="11" t="s">
        <v>394</v>
      </c>
      <c r="F270" s="56">
        <f t="shared" si="7"/>
        <v>1334.6999999999998</v>
      </c>
      <c r="G270" s="56">
        <f>G271+G274</f>
        <v>1334.6999999999998</v>
      </c>
      <c r="H270" s="56">
        <f>H271</f>
        <v>0</v>
      </c>
    </row>
    <row r="271" spans="1:8" ht="33.75" customHeight="1">
      <c r="A271" s="23" t="s">
        <v>546</v>
      </c>
      <c r="B271" s="11" t="s">
        <v>374</v>
      </c>
      <c r="C271" s="11" t="s">
        <v>148</v>
      </c>
      <c r="D271" s="11" t="s">
        <v>26</v>
      </c>
      <c r="E271" s="11" t="s">
        <v>394</v>
      </c>
      <c r="F271" s="56">
        <f t="shared" si="7"/>
        <v>521.8</v>
      </c>
      <c r="G271" s="56">
        <f>G272</f>
        <v>521.8</v>
      </c>
      <c r="H271" s="56">
        <f>H273</f>
        <v>0</v>
      </c>
    </row>
    <row r="272" spans="1:8" ht="33.75" customHeight="1">
      <c r="A272" s="23" t="s">
        <v>185</v>
      </c>
      <c r="B272" s="11" t="s">
        <v>374</v>
      </c>
      <c r="C272" s="11" t="s">
        <v>148</v>
      </c>
      <c r="D272" s="11" t="s">
        <v>26</v>
      </c>
      <c r="E272" s="11" t="s">
        <v>155</v>
      </c>
      <c r="F272" s="56">
        <f t="shared" si="7"/>
        <v>521.8</v>
      </c>
      <c r="G272" s="56">
        <f>G273</f>
        <v>521.8</v>
      </c>
      <c r="H272" s="56"/>
    </row>
    <row r="273" spans="1:8" ht="48.75" customHeight="1">
      <c r="A273" s="44" t="s">
        <v>186</v>
      </c>
      <c r="B273" s="11" t="s">
        <v>374</v>
      </c>
      <c r="C273" s="11" t="s">
        <v>148</v>
      </c>
      <c r="D273" s="11" t="s">
        <v>26</v>
      </c>
      <c r="E273" s="11" t="s">
        <v>187</v>
      </c>
      <c r="F273" s="56">
        <f t="shared" si="7"/>
        <v>521.8</v>
      </c>
      <c r="G273" s="99">
        <v>521.8</v>
      </c>
      <c r="H273" s="56"/>
    </row>
    <row r="274" spans="1:8" ht="33" customHeight="1">
      <c r="A274" s="23" t="s">
        <v>466</v>
      </c>
      <c r="B274" s="11" t="s">
        <v>374</v>
      </c>
      <c r="C274" s="11" t="s">
        <v>148</v>
      </c>
      <c r="D274" s="11" t="s">
        <v>94</v>
      </c>
      <c r="E274" s="11" t="s">
        <v>394</v>
      </c>
      <c r="F274" s="56">
        <f t="shared" si="7"/>
        <v>812.9</v>
      </c>
      <c r="G274" s="56">
        <f>G275</f>
        <v>812.9</v>
      </c>
      <c r="H274" s="56"/>
    </row>
    <row r="275" spans="1:8" ht="31.5" customHeight="1">
      <c r="A275" s="23" t="s">
        <v>185</v>
      </c>
      <c r="B275" s="11" t="s">
        <v>374</v>
      </c>
      <c r="C275" s="11" t="s">
        <v>148</v>
      </c>
      <c r="D275" s="11" t="s">
        <v>94</v>
      </c>
      <c r="E275" s="11" t="s">
        <v>155</v>
      </c>
      <c r="F275" s="56">
        <f t="shared" si="7"/>
        <v>812.9</v>
      </c>
      <c r="G275" s="56">
        <f>G276</f>
        <v>812.9</v>
      </c>
      <c r="H275" s="56"/>
    </row>
    <row r="276" spans="1:8" ht="48" customHeight="1">
      <c r="A276" s="44" t="s">
        <v>186</v>
      </c>
      <c r="B276" s="11" t="s">
        <v>374</v>
      </c>
      <c r="C276" s="11" t="s">
        <v>148</v>
      </c>
      <c r="D276" s="11" t="s">
        <v>94</v>
      </c>
      <c r="E276" s="11" t="s">
        <v>187</v>
      </c>
      <c r="F276" s="56">
        <f t="shared" si="7"/>
        <v>812.9</v>
      </c>
      <c r="G276" s="99">
        <v>812.9</v>
      </c>
      <c r="H276" s="56"/>
    </row>
    <row r="277" spans="1:8" ht="48" customHeight="1" hidden="1">
      <c r="A277" s="39" t="s">
        <v>710</v>
      </c>
      <c r="B277" s="24" t="s">
        <v>374</v>
      </c>
      <c r="C277" s="24" t="s">
        <v>148</v>
      </c>
      <c r="D277" s="24" t="s">
        <v>711</v>
      </c>
      <c r="E277" s="24" t="s">
        <v>394</v>
      </c>
      <c r="F277" s="57">
        <f t="shared" si="7"/>
        <v>0</v>
      </c>
      <c r="G277" s="57">
        <f>G278</f>
        <v>0</v>
      </c>
      <c r="H277" s="57"/>
    </row>
    <row r="278" spans="1:8" ht="36" customHeight="1" hidden="1">
      <c r="A278" s="23" t="s">
        <v>185</v>
      </c>
      <c r="B278" s="11" t="s">
        <v>374</v>
      </c>
      <c r="C278" s="11" t="s">
        <v>148</v>
      </c>
      <c r="D278" s="11" t="s">
        <v>711</v>
      </c>
      <c r="E278" s="11" t="s">
        <v>155</v>
      </c>
      <c r="F278" s="56">
        <f t="shared" si="7"/>
        <v>0</v>
      </c>
      <c r="G278" s="56">
        <f>G279</f>
        <v>0</v>
      </c>
      <c r="H278" s="56"/>
    </row>
    <row r="279" spans="1:8" ht="48" customHeight="1" hidden="1">
      <c r="A279" s="44" t="s">
        <v>186</v>
      </c>
      <c r="B279" s="11" t="s">
        <v>374</v>
      </c>
      <c r="C279" s="11" t="s">
        <v>148</v>
      </c>
      <c r="D279" s="11" t="s">
        <v>711</v>
      </c>
      <c r="E279" s="11" t="s">
        <v>187</v>
      </c>
      <c r="F279" s="56">
        <f t="shared" si="7"/>
        <v>0</v>
      </c>
      <c r="G279" s="56">
        <v>0</v>
      </c>
      <c r="H279" s="56"/>
    </row>
    <row r="280" spans="1:8" ht="81.75" customHeight="1">
      <c r="A280" s="27" t="s">
        <v>547</v>
      </c>
      <c r="B280" s="24" t="s">
        <v>374</v>
      </c>
      <c r="C280" s="24" t="s">
        <v>148</v>
      </c>
      <c r="D280" s="24" t="s">
        <v>548</v>
      </c>
      <c r="E280" s="24" t="s">
        <v>394</v>
      </c>
      <c r="F280" s="57">
        <f t="shared" si="7"/>
        <v>21</v>
      </c>
      <c r="G280" s="57">
        <f>G281</f>
        <v>21</v>
      </c>
      <c r="H280" s="57">
        <f>H281</f>
        <v>0</v>
      </c>
    </row>
    <row r="281" spans="1:8" ht="63" customHeight="1">
      <c r="A281" s="44" t="s">
        <v>549</v>
      </c>
      <c r="B281" s="11" t="s">
        <v>374</v>
      </c>
      <c r="C281" s="11" t="s">
        <v>148</v>
      </c>
      <c r="D281" s="11" t="s">
        <v>548</v>
      </c>
      <c r="E281" s="11" t="s">
        <v>394</v>
      </c>
      <c r="F281" s="56">
        <f t="shared" si="7"/>
        <v>21</v>
      </c>
      <c r="G281" s="56">
        <f>G282</f>
        <v>21</v>
      </c>
      <c r="H281" s="56">
        <f>H282</f>
        <v>0</v>
      </c>
    </row>
    <row r="282" spans="1:8" ht="24" customHeight="1">
      <c r="A282" s="23" t="s">
        <v>190</v>
      </c>
      <c r="B282" s="11" t="s">
        <v>374</v>
      </c>
      <c r="C282" s="11" t="s">
        <v>148</v>
      </c>
      <c r="D282" s="11" t="s">
        <v>548</v>
      </c>
      <c r="E282" s="11" t="s">
        <v>191</v>
      </c>
      <c r="F282" s="56">
        <f t="shared" si="7"/>
        <v>21</v>
      </c>
      <c r="G282" s="56">
        <f>G284</f>
        <v>21</v>
      </c>
      <c r="H282" s="56">
        <f>H283</f>
        <v>0</v>
      </c>
    </row>
    <row r="283" spans="1:8" ht="63" customHeight="1" hidden="1">
      <c r="A283" s="23" t="s">
        <v>677</v>
      </c>
      <c r="B283" s="11" t="s">
        <v>374</v>
      </c>
      <c r="C283" s="11" t="s">
        <v>148</v>
      </c>
      <c r="D283" s="11" t="s">
        <v>550</v>
      </c>
      <c r="E283" s="11" t="s">
        <v>372</v>
      </c>
      <c r="F283" s="56">
        <f t="shared" si="7"/>
        <v>0</v>
      </c>
      <c r="G283" s="56"/>
      <c r="H283" s="56"/>
    </row>
    <row r="284" spans="1:8" ht="63" customHeight="1">
      <c r="A284" s="23" t="s">
        <v>678</v>
      </c>
      <c r="B284" s="11" t="s">
        <v>374</v>
      </c>
      <c r="C284" s="11" t="s">
        <v>148</v>
      </c>
      <c r="D284" s="11" t="s">
        <v>702</v>
      </c>
      <c r="E284" s="11" t="s">
        <v>372</v>
      </c>
      <c r="F284" s="56">
        <f t="shared" si="7"/>
        <v>21</v>
      </c>
      <c r="G284" s="56">
        <v>21</v>
      </c>
      <c r="H284" s="56"/>
    </row>
    <row r="285" spans="1:8" ht="33" customHeight="1">
      <c r="A285" s="39" t="s">
        <v>149</v>
      </c>
      <c r="B285" s="24" t="s">
        <v>374</v>
      </c>
      <c r="C285" s="24" t="s">
        <v>148</v>
      </c>
      <c r="D285" s="24" t="s">
        <v>13</v>
      </c>
      <c r="E285" s="24" t="s">
        <v>394</v>
      </c>
      <c r="F285" s="57">
        <f t="shared" si="7"/>
        <v>250</v>
      </c>
      <c r="G285" s="57">
        <f>G286</f>
        <v>250</v>
      </c>
      <c r="H285" s="57"/>
    </row>
    <row r="286" spans="1:8" ht="33" customHeight="1">
      <c r="A286" s="44" t="s">
        <v>150</v>
      </c>
      <c r="B286" s="11" t="s">
        <v>374</v>
      </c>
      <c r="C286" s="11" t="s">
        <v>148</v>
      </c>
      <c r="D286" s="11" t="s">
        <v>14</v>
      </c>
      <c r="E286" s="11" t="s">
        <v>394</v>
      </c>
      <c r="F286" s="56">
        <f t="shared" si="7"/>
        <v>250</v>
      </c>
      <c r="G286" s="56">
        <f>G287</f>
        <v>250</v>
      </c>
      <c r="H286" s="56"/>
    </row>
    <row r="287" spans="1:8" ht="114.75" customHeight="1">
      <c r="A287" s="35" t="s">
        <v>551</v>
      </c>
      <c r="B287" s="51" t="s">
        <v>374</v>
      </c>
      <c r="C287" s="51" t="s">
        <v>148</v>
      </c>
      <c r="D287" s="51" t="s">
        <v>552</v>
      </c>
      <c r="E287" s="51" t="s">
        <v>394</v>
      </c>
      <c r="F287" s="98">
        <f t="shared" si="7"/>
        <v>250</v>
      </c>
      <c r="G287" s="98">
        <f>G288</f>
        <v>250</v>
      </c>
      <c r="H287" s="98"/>
    </row>
    <row r="288" spans="1:8" ht="36" customHeight="1">
      <c r="A288" s="23" t="s">
        <v>185</v>
      </c>
      <c r="B288" s="11" t="s">
        <v>374</v>
      </c>
      <c r="C288" s="11" t="s">
        <v>148</v>
      </c>
      <c r="D288" s="11" t="s">
        <v>552</v>
      </c>
      <c r="E288" s="11" t="s">
        <v>155</v>
      </c>
      <c r="F288" s="56">
        <f t="shared" si="7"/>
        <v>250</v>
      </c>
      <c r="G288" s="56">
        <f>G289</f>
        <v>250</v>
      </c>
      <c r="H288" s="56"/>
    </row>
    <row r="289" spans="1:8" ht="48" customHeight="1">
      <c r="A289" s="44" t="s">
        <v>186</v>
      </c>
      <c r="B289" s="11" t="s">
        <v>374</v>
      </c>
      <c r="C289" s="11" t="s">
        <v>148</v>
      </c>
      <c r="D289" s="11" t="s">
        <v>552</v>
      </c>
      <c r="E289" s="11" t="s">
        <v>187</v>
      </c>
      <c r="F289" s="56">
        <f t="shared" si="7"/>
        <v>250</v>
      </c>
      <c r="G289" s="56">
        <f>250</f>
        <v>250</v>
      </c>
      <c r="H289" s="56"/>
    </row>
    <row r="290" spans="1:8" s="125" customFormat="1" ht="79.5" customHeight="1" hidden="1">
      <c r="A290" s="39" t="s">
        <v>505</v>
      </c>
      <c r="B290" s="24" t="s">
        <v>374</v>
      </c>
      <c r="C290" s="24" t="s">
        <v>148</v>
      </c>
      <c r="D290" s="24" t="s">
        <v>503</v>
      </c>
      <c r="E290" s="24" t="s">
        <v>394</v>
      </c>
      <c r="F290" s="57">
        <f t="shared" si="7"/>
        <v>0</v>
      </c>
      <c r="G290" s="57">
        <f>G291</f>
        <v>0</v>
      </c>
      <c r="H290" s="57"/>
    </row>
    <row r="291" spans="1:8" ht="39" customHeight="1" hidden="1">
      <c r="A291" s="23" t="s">
        <v>185</v>
      </c>
      <c r="B291" s="11" t="s">
        <v>374</v>
      </c>
      <c r="C291" s="11" t="s">
        <v>148</v>
      </c>
      <c r="D291" s="11" t="s">
        <v>636</v>
      </c>
      <c r="E291" s="11" t="s">
        <v>155</v>
      </c>
      <c r="F291" s="56">
        <f>G291</f>
        <v>0</v>
      </c>
      <c r="G291" s="56">
        <f>G292</f>
        <v>0</v>
      </c>
      <c r="H291" s="56"/>
    </row>
    <row r="292" spans="1:8" ht="48" customHeight="1" hidden="1">
      <c r="A292" s="44" t="s">
        <v>186</v>
      </c>
      <c r="B292" s="11" t="s">
        <v>374</v>
      </c>
      <c r="C292" s="11" t="s">
        <v>148</v>
      </c>
      <c r="D292" s="11" t="s">
        <v>636</v>
      </c>
      <c r="E292" s="11" t="s">
        <v>187</v>
      </c>
      <c r="F292" s="56">
        <f>G292</f>
        <v>0</v>
      </c>
      <c r="G292" s="56">
        <v>0</v>
      </c>
      <c r="H292" s="56"/>
    </row>
    <row r="293" spans="1:8" s="125" customFormat="1" ht="17.25" customHeight="1">
      <c r="A293" s="39" t="s">
        <v>378</v>
      </c>
      <c r="B293" s="24" t="s">
        <v>374</v>
      </c>
      <c r="C293" s="24" t="s">
        <v>153</v>
      </c>
      <c r="D293" s="24" t="s">
        <v>307</v>
      </c>
      <c r="E293" s="24" t="s">
        <v>394</v>
      </c>
      <c r="F293" s="57">
        <f t="shared" si="7"/>
        <v>190</v>
      </c>
      <c r="G293" s="57">
        <f>G294+G297</f>
        <v>190</v>
      </c>
      <c r="H293" s="57">
        <f>H294+H297</f>
        <v>0</v>
      </c>
    </row>
    <row r="294" spans="1:8" ht="17.25" customHeight="1">
      <c r="A294" s="44" t="s">
        <v>379</v>
      </c>
      <c r="B294" s="11" t="s">
        <v>374</v>
      </c>
      <c r="C294" s="11" t="s">
        <v>153</v>
      </c>
      <c r="D294" s="11" t="s">
        <v>27</v>
      </c>
      <c r="E294" s="11" t="s">
        <v>394</v>
      </c>
      <c r="F294" s="56">
        <f t="shared" si="7"/>
        <v>90</v>
      </c>
      <c r="G294" s="56">
        <f>G295</f>
        <v>90</v>
      </c>
      <c r="H294" s="56">
        <f>H295</f>
        <v>0</v>
      </c>
    </row>
    <row r="295" spans="1:8" ht="34.5" customHeight="1">
      <c r="A295" s="23" t="s">
        <v>185</v>
      </c>
      <c r="B295" s="11" t="s">
        <v>374</v>
      </c>
      <c r="C295" s="11" t="s">
        <v>153</v>
      </c>
      <c r="D295" s="11" t="s">
        <v>27</v>
      </c>
      <c r="E295" s="11" t="s">
        <v>155</v>
      </c>
      <c r="F295" s="56">
        <f t="shared" si="7"/>
        <v>90</v>
      </c>
      <c r="G295" s="56">
        <f>G296</f>
        <v>90</v>
      </c>
      <c r="H295" s="56">
        <f>H296</f>
        <v>0</v>
      </c>
    </row>
    <row r="296" spans="1:8" ht="49.5" customHeight="1">
      <c r="A296" s="44" t="s">
        <v>186</v>
      </c>
      <c r="B296" s="11" t="s">
        <v>374</v>
      </c>
      <c r="C296" s="11" t="s">
        <v>153</v>
      </c>
      <c r="D296" s="11" t="s">
        <v>27</v>
      </c>
      <c r="E296" s="11" t="s">
        <v>187</v>
      </c>
      <c r="F296" s="56">
        <f t="shared" si="7"/>
        <v>90</v>
      </c>
      <c r="G296" s="99">
        <v>90</v>
      </c>
      <c r="H296" s="56"/>
    </row>
    <row r="297" spans="1:8" ht="17.25" customHeight="1">
      <c r="A297" s="44" t="s">
        <v>380</v>
      </c>
      <c r="B297" s="11" t="s">
        <v>374</v>
      </c>
      <c r="C297" s="11" t="s">
        <v>153</v>
      </c>
      <c r="D297" s="11" t="s">
        <v>28</v>
      </c>
      <c r="E297" s="11" t="s">
        <v>394</v>
      </c>
      <c r="F297" s="56">
        <f t="shared" si="7"/>
        <v>100</v>
      </c>
      <c r="G297" s="56">
        <f>G298+G300</f>
        <v>100</v>
      </c>
      <c r="H297" s="56">
        <f>H298</f>
        <v>0</v>
      </c>
    </row>
    <row r="298" spans="1:8" ht="37.5" customHeight="1">
      <c r="A298" s="23" t="s">
        <v>185</v>
      </c>
      <c r="B298" s="11" t="s">
        <v>374</v>
      </c>
      <c r="C298" s="11" t="s">
        <v>153</v>
      </c>
      <c r="D298" s="11" t="s">
        <v>28</v>
      </c>
      <c r="E298" s="11" t="s">
        <v>155</v>
      </c>
      <c r="F298" s="56">
        <f t="shared" si="7"/>
        <v>100</v>
      </c>
      <c r="G298" s="56">
        <f>G299</f>
        <v>100</v>
      </c>
      <c r="H298" s="56">
        <f>H299</f>
        <v>0</v>
      </c>
    </row>
    <row r="299" spans="1:8" ht="48" customHeight="1">
      <c r="A299" s="44" t="s">
        <v>186</v>
      </c>
      <c r="B299" s="11" t="s">
        <v>374</v>
      </c>
      <c r="C299" s="11" t="s">
        <v>153</v>
      </c>
      <c r="D299" s="11" t="s">
        <v>28</v>
      </c>
      <c r="E299" s="11" t="s">
        <v>187</v>
      </c>
      <c r="F299" s="56">
        <f t="shared" si="7"/>
        <v>100</v>
      </c>
      <c r="G299" s="99">
        <v>100</v>
      </c>
      <c r="H299" s="56"/>
    </row>
    <row r="300" spans="1:8" ht="48" customHeight="1" hidden="1">
      <c r="A300" s="44" t="s">
        <v>574</v>
      </c>
      <c r="B300" s="11" t="s">
        <v>374</v>
      </c>
      <c r="C300" s="11" t="s">
        <v>153</v>
      </c>
      <c r="D300" s="11" t="s">
        <v>28</v>
      </c>
      <c r="E300" s="11" t="s">
        <v>575</v>
      </c>
      <c r="F300" s="56">
        <f>G300</f>
        <v>0</v>
      </c>
      <c r="G300" s="56">
        <f>G301</f>
        <v>0</v>
      </c>
      <c r="H300" s="56"/>
    </row>
    <row r="301" spans="1:8" ht="16.5" customHeight="1" hidden="1">
      <c r="A301" s="44" t="s">
        <v>576</v>
      </c>
      <c r="B301" s="11" t="s">
        <v>374</v>
      </c>
      <c r="C301" s="11" t="s">
        <v>153</v>
      </c>
      <c r="D301" s="11" t="s">
        <v>28</v>
      </c>
      <c r="E301" s="11" t="s">
        <v>577</v>
      </c>
      <c r="F301" s="56">
        <f>G301</f>
        <v>0</v>
      </c>
      <c r="G301" s="56">
        <v>0</v>
      </c>
      <c r="H301" s="56"/>
    </row>
    <row r="302" spans="1:8" ht="34.5" customHeight="1">
      <c r="A302" s="23" t="s">
        <v>352</v>
      </c>
      <c r="B302" s="11" t="s">
        <v>374</v>
      </c>
      <c r="C302" s="11" t="s">
        <v>374</v>
      </c>
      <c r="D302" s="11" t="s">
        <v>307</v>
      </c>
      <c r="E302" s="11" t="s">
        <v>394</v>
      </c>
      <c r="F302" s="56">
        <f t="shared" si="7"/>
        <v>3978.6561500000003</v>
      </c>
      <c r="G302" s="56">
        <f>G303</f>
        <v>3977.3720000000003</v>
      </c>
      <c r="H302" s="56">
        <f>H303+H310</f>
        <v>1.28415</v>
      </c>
    </row>
    <row r="303" spans="1:8" ht="33.75" customHeight="1">
      <c r="A303" s="23" t="s">
        <v>149</v>
      </c>
      <c r="B303" s="11" t="s">
        <v>374</v>
      </c>
      <c r="C303" s="11" t="s">
        <v>374</v>
      </c>
      <c r="D303" s="11" t="s">
        <v>14</v>
      </c>
      <c r="E303" s="11" t="s">
        <v>394</v>
      </c>
      <c r="F303" s="56">
        <f t="shared" si="7"/>
        <v>3977.3720000000003</v>
      </c>
      <c r="G303" s="56">
        <f>G304</f>
        <v>3977.3720000000003</v>
      </c>
      <c r="H303" s="56">
        <f>H304</f>
        <v>0</v>
      </c>
    </row>
    <row r="304" spans="1:8" s="125" customFormat="1" ht="48" customHeight="1">
      <c r="A304" s="27" t="s">
        <v>150</v>
      </c>
      <c r="B304" s="24" t="s">
        <v>374</v>
      </c>
      <c r="C304" s="24" t="s">
        <v>374</v>
      </c>
      <c r="D304" s="24" t="s">
        <v>17</v>
      </c>
      <c r="E304" s="24" t="s">
        <v>394</v>
      </c>
      <c r="F304" s="57">
        <f t="shared" si="7"/>
        <v>3977.3720000000003</v>
      </c>
      <c r="G304" s="57">
        <f>G305</f>
        <v>3977.3720000000003</v>
      </c>
      <c r="H304" s="57">
        <f>H305</f>
        <v>0</v>
      </c>
    </row>
    <row r="305" spans="1:8" ht="48" customHeight="1">
      <c r="A305" s="23" t="s">
        <v>375</v>
      </c>
      <c r="B305" s="11" t="s">
        <v>374</v>
      </c>
      <c r="C305" s="11" t="s">
        <v>374</v>
      </c>
      <c r="D305" s="11" t="s">
        <v>17</v>
      </c>
      <c r="E305" s="11" t="s">
        <v>394</v>
      </c>
      <c r="F305" s="56">
        <f t="shared" si="7"/>
        <v>3977.3720000000003</v>
      </c>
      <c r="G305" s="56">
        <f>G306+G308</f>
        <v>3977.3720000000003</v>
      </c>
      <c r="H305" s="56">
        <f>SUM(H306:H309)</f>
        <v>0</v>
      </c>
    </row>
    <row r="306" spans="1:8" ht="96.75" customHeight="1">
      <c r="A306" s="23" t="s">
        <v>182</v>
      </c>
      <c r="B306" s="11" t="s">
        <v>374</v>
      </c>
      <c r="C306" s="11" t="s">
        <v>374</v>
      </c>
      <c r="D306" s="11" t="s">
        <v>17</v>
      </c>
      <c r="E306" s="11" t="s">
        <v>151</v>
      </c>
      <c r="F306" s="56">
        <f t="shared" si="7"/>
        <v>3771.3</v>
      </c>
      <c r="G306" s="56">
        <f>G307</f>
        <v>3771.3</v>
      </c>
      <c r="H306" s="56"/>
    </row>
    <row r="307" spans="1:8" ht="34.5" customHeight="1">
      <c r="A307" s="44" t="s">
        <v>184</v>
      </c>
      <c r="B307" s="11" t="s">
        <v>374</v>
      </c>
      <c r="C307" s="11" t="s">
        <v>374</v>
      </c>
      <c r="D307" s="11" t="s">
        <v>17</v>
      </c>
      <c r="E307" s="11" t="s">
        <v>183</v>
      </c>
      <c r="F307" s="56">
        <f t="shared" si="7"/>
        <v>3771.3</v>
      </c>
      <c r="G307" s="56">
        <f>2862+45+864.3</f>
        <v>3771.3</v>
      </c>
      <c r="H307" s="56"/>
    </row>
    <row r="308" spans="1:8" ht="32.25" customHeight="1">
      <c r="A308" s="23" t="s">
        <v>185</v>
      </c>
      <c r="B308" s="11" t="s">
        <v>374</v>
      </c>
      <c r="C308" s="11" t="s">
        <v>374</v>
      </c>
      <c r="D308" s="11" t="s">
        <v>17</v>
      </c>
      <c r="E308" s="11" t="s">
        <v>155</v>
      </c>
      <c r="F308" s="56">
        <f t="shared" si="7"/>
        <v>206.072</v>
      </c>
      <c r="G308" s="56">
        <f>G309</f>
        <v>206.072</v>
      </c>
      <c r="H308" s="56"/>
    </row>
    <row r="309" spans="1:8" ht="50.25" customHeight="1">
      <c r="A309" s="44" t="s">
        <v>186</v>
      </c>
      <c r="B309" s="11" t="s">
        <v>374</v>
      </c>
      <c r="C309" s="11" t="s">
        <v>374</v>
      </c>
      <c r="D309" s="11" t="s">
        <v>17</v>
      </c>
      <c r="E309" s="11" t="s">
        <v>187</v>
      </c>
      <c r="F309" s="56">
        <f t="shared" si="7"/>
        <v>206.072</v>
      </c>
      <c r="G309" s="56">
        <v>206.072</v>
      </c>
      <c r="H309" s="56"/>
    </row>
    <row r="310" spans="1:8" s="125" customFormat="1" ht="78" customHeight="1">
      <c r="A310" s="39" t="s">
        <v>699</v>
      </c>
      <c r="B310" s="24" t="s">
        <v>374</v>
      </c>
      <c r="C310" s="24" t="s">
        <v>374</v>
      </c>
      <c r="D310" s="24" t="s">
        <v>29</v>
      </c>
      <c r="E310" s="24" t="s">
        <v>394</v>
      </c>
      <c r="F310" s="57">
        <f t="shared" si="7"/>
        <v>1.28415</v>
      </c>
      <c r="G310" s="57"/>
      <c r="H310" s="57">
        <f>H311+H313</f>
        <v>1.28415</v>
      </c>
    </row>
    <row r="311" spans="1:8" ht="94.5" customHeight="1">
      <c r="A311" s="44" t="s">
        <v>350</v>
      </c>
      <c r="B311" s="11" t="s">
        <v>374</v>
      </c>
      <c r="C311" s="11" t="s">
        <v>374</v>
      </c>
      <c r="D311" s="11" t="s">
        <v>29</v>
      </c>
      <c r="E311" s="11" t="s">
        <v>151</v>
      </c>
      <c r="F311" s="56">
        <f t="shared" si="7"/>
        <v>1.28415</v>
      </c>
      <c r="G311" s="56"/>
      <c r="H311" s="56">
        <f>H312</f>
        <v>1.28415</v>
      </c>
    </row>
    <row r="312" spans="1:8" ht="34.5" customHeight="1">
      <c r="A312" s="44" t="s">
        <v>184</v>
      </c>
      <c r="B312" s="11" t="s">
        <v>374</v>
      </c>
      <c r="C312" s="11" t="s">
        <v>374</v>
      </c>
      <c r="D312" s="11" t="s">
        <v>29</v>
      </c>
      <c r="E312" s="11" t="s">
        <v>183</v>
      </c>
      <c r="F312" s="56">
        <f t="shared" si="7"/>
        <v>1.28415</v>
      </c>
      <c r="G312" s="56"/>
      <c r="H312" s="99">
        <v>1.28415</v>
      </c>
    </row>
    <row r="313" spans="1:8" ht="34.5" customHeight="1" hidden="1">
      <c r="A313" s="44" t="s">
        <v>185</v>
      </c>
      <c r="B313" s="11" t="s">
        <v>374</v>
      </c>
      <c r="C313" s="11" t="s">
        <v>374</v>
      </c>
      <c r="D313" s="11" t="s">
        <v>29</v>
      </c>
      <c r="E313" s="11" t="s">
        <v>155</v>
      </c>
      <c r="F313" s="56">
        <f t="shared" si="7"/>
        <v>0</v>
      </c>
      <c r="G313" s="56"/>
      <c r="H313" s="56">
        <f>H314</f>
        <v>0</v>
      </c>
    </row>
    <row r="314" spans="1:8" ht="51" customHeight="1" hidden="1">
      <c r="A314" s="44" t="s">
        <v>186</v>
      </c>
      <c r="B314" s="11" t="s">
        <v>374</v>
      </c>
      <c r="C314" s="11" t="s">
        <v>374</v>
      </c>
      <c r="D314" s="11" t="s">
        <v>29</v>
      </c>
      <c r="E314" s="11" t="s">
        <v>187</v>
      </c>
      <c r="F314" s="56">
        <f t="shared" si="7"/>
        <v>0</v>
      </c>
      <c r="G314" s="56"/>
      <c r="H314" s="56">
        <v>0</v>
      </c>
    </row>
    <row r="315" spans="1:10" s="143" customFormat="1" ht="20.25" customHeight="1">
      <c r="A315" s="54" t="s">
        <v>376</v>
      </c>
      <c r="B315" s="16" t="s">
        <v>377</v>
      </c>
      <c r="C315" s="16" t="s">
        <v>147</v>
      </c>
      <c r="D315" s="16" t="s">
        <v>307</v>
      </c>
      <c r="E315" s="16" t="s">
        <v>394</v>
      </c>
      <c r="F315" s="101">
        <f>G315+H315</f>
        <v>476368.45865</v>
      </c>
      <c r="G315" s="101">
        <f>G316+G344+G381+G397+G430+G453+G435</f>
        <v>214689.60665</v>
      </c>
      <c r="H315" s="101">
        <f>H316+H344+H430+H453+H435+H397</f>
        <v>261678.85199999998</v>
      </c>
      <c r="J315" s="157"/>
    </row>
    <row r="316" spans="1:10" ht="18.75" customHeight="1">
      <c r="A316" s="23" t="s">
        <v>385</v>
      </c>
      <c r="B316" s="11" t="s">
        <v>377</v>
      </c>
      <c r="C316" s="11" t="s">
        <v>146</v>
      </c>
      <c r="D316" s="11" t="s">
        <v>307</v>
      </c>
      <c r="E316" s="11" t="s">
        <v>394</v>
      </c>
      <c r="F316" s="56">
        <f t="shared" si="7"/>
        <v>76593.25200000001</v>
      </c>
      <c r="G316" s="56">
        <f>G317+G326+G335+G339</f>
        <v>35116.311</v>
      </c>
      <c r="H316" s="56">
        <f>H332</f>
        <v>41476.941</v>
      </c>
      <c r="J316" s="126"/>
    </row>
    <row r="317" spans="1:8" s="125" customFormat="1" ht="49.5" customHeight="1">
      <c r="A317" s="27" t="s">
        <v>449</v>
      </c>
      <c r="B317" s="24" t="s">
        <v>377</v>
      </c>
      <c r="C317" s="24" t="s">
        <v>146</v>
      </c>
      <c r="D317" s="24" t="s">
        <v>31</v>
      </c>
      <c r="E317" s="24" t="s">
        <v>394</v>
      </c>
      <c r="F317" s="57">
        <f t="shared" si="7"/>
        <v>35116.311</v>
      </c>
      <c r="G317" s="57">
        <f>G318</f>
        <v>35116.311</v>
      </c>
      <c r="H317" s="57">
        <f>H318</f>
        <v>0</v>
      </c>
    </row>
    <row r="318" spans="1:8" ht="48" customHeight="1">
      <c r="A318" s="28" t="s">
        <v>246</v>
      </c>
      <c r="B318" s="11" t="s">
        <v>377</v>
      </c>
      <c r="C318" s="11" t="s">
        <v>146</v>
      </c>
      <c r="D318" s="11" t="s">
        <v>44</v>
      </c>
      <c r="E318" s="11" t="s">
        <v>394</v>
      </c>
      <c r="F318" s="56">
        <f t="shared" si="7"/>
        <v>35116.311</v>
      </c>
      <c r="G318" s="56">
        <f>G319+G321+G324</f>
        <v>35116.311</v>
      </c>
      <c r="H318" s="56">
        <f>SUM(H320:H323)</f>
        <v>0</v>
      </c>
    </row>
    <row r="319" spans="1:8" ht="50.25" customHeight="1">
      <c r="A319" s="23" t="s">
        <v>208</v>
      </c>
      <c r="B319" s="11" t="s">
        <v>377</v>
      </c>
      <c r="C319" s="11" t="s">
        <v>146</v>
      </c>
      <c r="D319" s="11" t="s">
        <v>46</v>
      </c>
      <c r="E319" s="11" t="s">
        <v>209</v>
      </c>
      <c r="F319" s="56">
        <f t="shared" si="7"/>
        <v>340</v>
      </c>
      <c r="G319" s="56">
        <f>G320</f>
        <v>340</v>
      </c>
      <c r="H319" s="56">
        <f>H320</f>
        <v>0</v>
      </c>
    </row>
    <row r="320" spans="1:8" ht="19.5" customHeight="1">
      <c r="A320" s="23" t="s">
        <v>210</v>
      </c>
      <c r="B320" s="11" t="s">
        <v>377</v>
      </c>
      <c r="C320" s="11" t="s">
        <v>146</v>
      </c>
      <c r="D320" s="11" t="s">
        <v>45</v>
      </c>
      <c r="E320" s="11" t="s">
        <v>275</v>
      </c>
      <c r="F320" s="56">
        <f t="shared" si="7"/>
        <v>340</v>
      </c>
      <c r="G320" s="56">
        <v>340</v>
      </c>
      <c r="H320" s="56"/>
    </row>
    <row r="321" spans="1:8" ht="96" customHeight="1">
      <c r="A321" s="23" t="s">
        <v>834</v>
      </c>
      <c r="B321" s="11" t="s">
        <v>377</v>
      </c>
      <c r="C321" s="11" t="s">
        <v>146</v>
      </c>
      <c r="D321" s="11" t="s">
        <v>46</v>
      </c>
      <c r="E321" s="11" t="s">
        <v>394</v>
      </c>
      <c r="F321" s="56">
        <f t="shared" si="7"/>
        <v>34613.311</v>
      </c>
      <c r="G321" s="56">
        <f>G322</f>
        <v>34613.311</v>
      </c>
      <c r="H321" s="56">
        <f>SUM(H322:H323)</f>
        <v>0</v>
      </c>
    </row>
    <row r="322" spans="1:8" ht="48" customHeight="1">
      <c r="A322" s="23" t="s">
        <v>208</v>
      </c>
      <c r="B322" s="11" t="s">
        <v>377</v>
      </c>
      <c r="C322" s="11" t="s">
        <v>146</v>
      </c>
      <c r="D322" s="11" t="s">
        <v>47</v>
      </c>
      <c r="E322" s="11" t="s">
        <v>209</v>
      </c>
      <c r="F322" s="56">
        <f t="shared" si="7"/>
        <v>34613.311</v>
      </c>
      <c r="G322" s="56">
        <f>G323</f>
        <v>34613.311</v>
      </c>
      <c r="H322" s="56"/>
    </row>
    <row r="323" spans="1:10" ht="15.75" customHeight="1">
      <c r="A323" s="23" t="s">
        <v>210</v>
      </c>
      <c r="B323" s="11" t="s">
        <v>377</v>
      </c>
      <c r="C323" s="11" t="s">
        <v>146</v>
      </c>
      <c r="D323" s="11" t="s">
        <v>47</v>
      </c>
      <c r="E323" s="11" t="s">
        <v>275</v>
      </c>
      <c r="F323" s="56">
        <f t="shared" si="7"/>
        <v>34613.311</v>
      </c>
      <c r="G323" s="56">
        <f>32552.606+1610.705+450</f>
        <v>34613.311</v>
      </c>
      <c r="H323" s="56"/>
      <c r="J323" s="130"/>
    </row>
    <row r="324" spans="1:10" ht="52.5" customHeight="1">
      <c r="A324" s="23" t="s">
        <v>208</v>
      </c>
      <c r="B324" s="11" t="s">
        <v>377</v>
      </c>
      <c r="C324" s="11" t="s">
        <v>146</v>
      </c>
      <c r="D324" s="11" t="s">
        <v>781</v>
      </c>
      <c r="E324" s="11" t="s">
        <v>209</v>
      </c>
      <c r="F324" s="56">
        <f>G324+H324</f>
        <v>163</v>
      </c>
      <c r="G324" s="56">
        <f>G325</f>
        <v>163</v>
      </c>
      <c r="H324" s="56">
        <f>H325</f>
        <v>0</v>
      </c>
      <c r="J324" s="130"/>
    </row>
    <row r="325" spans="1:10" ht="30.75" customHeight="1">
      <c r="A325" s="23" t="s">
        <v>783</v>
      </c>
      <c r="B325" s="11" t="s">
        <v>377</v>
      </c>
      <c r="C325" s="11" t="s">
        <v>146</v>
      </c>
      <c r="D325" s="11" t="s">
        <v>781</v>
      </c>
      <c r="E325" s="11" t="s">
        <v>275</v>
      </c>
      <c r="F325" s="56">
        <f>G325+H325</f>
        <v>163</v>
      </c>
      <c r="G325" s="56">
        <v>163</v>
      </c>
      <c r="H325" s="56"/>
      <c r="J325" s="130"/>
    </row>
    <row r="326" spans="1:8" ht="35.25" customHeight="1" hidden="1">
      <c r="A326" s="35" t="s">
        <v>553</v>
      </c>
      <c r="B326" s="51" t="s">
        <v>377</v>
      </c>
      <c r="C326" s="51" t="s">
        <v>146</v>
      </c>
      <c r="D326" s="51" t="s">
        <v>307</v>
      </c>
      <c r="E326" s="51" t="s">
        <v>394</v>
      </c>
      <c r="F326" s="98">
        <f>G326</f>
        <v>0</v>
      </c>
      <c r="G326" s="98">
        <f>G327</f>
        <v>0</v>
      </c>
      <c r="H326" s="98"/>
    </row>
    <row r="327" spans="1:8" ht="30" customHeight="1" hidden="1">
      <c r="A327" s="23" t="s">
        <v>554</v>
      </c>
      <c r="B327" s="11" t="s">
        <v>377</v>
      </c>
      <c r="C327" s="11" t="s">
        <v>146</v>
      </c>
      <c r="D327" s="11" t="s">
        <v>555</v>
      </c>
      <c r="E327" s="11" t="s">
        <v>394</v>
      </c>
      <c r="F327" s="56">
        <f>G327</f>
        <v>0</v>
      </c>
      <c r="G327" s="56">
        <f>G328</f>
        <v>0</v>
      </c>
      <c r="H327" s="56"/>
    </row>
    <row r="328" spans="1:8" ht="51" customHeight="1" hidden="1">
      <c r="A328" s="23" t="s">
        <v>208</v>
      </c>
      <c r="B328" s="11" t="s">
        <v>377</v>
      </c>
      <c r="C328" s="11" t="s">
        <v>146</v>
      </c>
      <c r="D328" s="11" t="s">
        <v>555</v>
      </c>
      <c r="E328" s="11" t="s">
        <v>209</v>
      </c>
      <c r="F328" s="56">
        <f>G328</f>
        <v>0</v>
      </c>
      <c r="G328" s="56">
        <f>G329</f>
        <v>0</v>
      </c>
      <c r="H328" s="56"/>
    </row>
    <row r="329" spans="1:8" ht="22.5" customHeight="1" hidden="1">
      <c r="A329" s="23" t="s">
        <v>210</v>
      </c>
      <c r="B329" s="11" t="s">
        <v>377</v>
      </c>
      <c r="C329" s="11" t="s">
        <v>146</v>
      </c>
      <c r="D329" s="11" t="s">
        <v>555</v>
      </c>
      <c r="E329" s="11" t="s">
        <v>275</v>
      </c>
      <c r="F329" s="56">
        <f>G329</f>
        <v>0</v>
      </c>
      <c r="G329" s="56"/>
      <c r="H329" s="56"/>
    </row>
    <row r="330" spans="1:8" ht="46.5" customHeight="1">
      <c r="A330" s="27" t="s">
        <v>449</v>
      </c>
      <c r="B330" s="24" t="s">
        <v>377</v>
      </c>
      <c r="C330" s="24" t="s">
        <v>146</v>
      </c>
      <c r="D330" s="24" t="s">
        <v>31</v>
      </c>
      <c r="E330" s="24" t="s">
        <v>394</v>
      </c>
      <c r="F330" s="57">
        <f>G330+H330</f>
        <v>41476.941</v>
      </c>
      <c r="G330" s="57">
        <v>0</v>
      </c>
      <c r="H330" s="57">
        <f>H331</f>
        <v>41476.941</v>
      </c>
    </row>
    <row r="331" spans="1:8" ht="54.75" customHeight="1">
      <c r="A331" s="28" t="s">
        <v>246</v>
      </c>
      <c r="B331" s="11" t="s">
        <v>377</v>
      </c>
      <c r="C331" s="11" t="s">
        <v>146</v>
      </c>
      <c r="D331" s="11" t="s">
        <v>44</v>
      </c>
      <c r="E331" s="11" t="s">
        <v>394</v>
      </c>
      <c r="F331" s="56">
        <f>G331+H331</f>
        <v>41476.941</v>
      </c>
      <c r="G331" s="56">
        <v>0</v>
      </c>
      <c r="H331" s="56">
        <f>H332</f>
        <v>41476.941</v>
      </c>
    </row>
    <row r="332" spans="1:8" s="125" customFormat="1" ht="81" customHeight="1">
      <c r="A332" s="27" t="s">
        <v>381</v>
      </c>
      <c r="B332" s="24" t="s">
        <v>377</v>
      </c>
      <c r="C332" s="147" t="s">
        <v>146</v>
      </c>
      <c r="D332" s="24" t="s">
        <v>48</v>
      </c>
      <c r="E332" s="24" t="s">
        <v>394</v>
      </c>
      <c r="F332" s="57">
        <f t="shared" si="7"/>
        <v>41476.941</v>
      </c>
      <c r="G332" s="57">
        <f>G333</f>
        <v>0</v>
      </c>
      <c r="H332" s="57">
        <f>H333</f>
        <v>41476.941</v>
      </c>
    </row>
    <row r="333" spans="1:8" ht="51" customHeight="1">
      <c r="A333" s="23" t="s">
        <v>208</v>
      </c>
      <c r="B333" s="11" t="s">
        <v>377</v>
      </c>
      <c r="C333" s="11" t="s">
        <v>146</v>
      </c>
      <c r="D333" s="11" t="s">
        <v>48</v>
      </c>
      <c r="E333" s="11" t="s">
        <v>209</v>
      </c>
      <c r="F333" s="56">
        <f t="shared" si="7"/>
        <v>41476.941</v>
      </c>
      <c r="G333" s="56">
        <v>0</v>
      </c>
      <c r="H333" s="56">
        <f>H334</f>
        <v>41476.941</v>
      </c>
    </row>
    <row r="334" spans="1:8" ht="18.75" customHeight="1">
      <c r="A334" s="23" t="s">
        <v>210</v>
      </c>
      <c r="B334" s="11" t="s">
        <v>377</v>
      </c>
      <c r="C334" s="11" t="s">
        <v>146</v>
      </c>
      <c r="D334" s="11" t="s">
        <v>48</v>
      </c>
      <c r="E334" s="11" t="s">
        <v>275</v>
      </c>
      <c r="F334" s="56">
        <f>G334+H334</f>
        <v>41476.941</v>
      </c>
      <c r="G334" s="56">
        <v>0</v>
      </c>
      <c r="H334" s="56">
        <v>41476.941</v>
      </c>
    </row>
    <row r="335" spans="1:8" ht="53.25" customHeight="1" hidden="1">
      <c r="A335" s="23" t="s">
        <v>776</v>
      </c>
      <c r="B335" s="11" t="s">
        <v>377</v>
      </c>
      <c r="C335" s="11" t="s">
        <v>146</v>
      </c>
      <c r="D335" s="11" t="s">
        <v>14</v>
      </c>
      <c r="E335" s="11" t="s">
        <v>394</v>
      </c>
      <c r="F335" s="56">
        <f>G335+H335</f>
        <v>0</v>
      </c>
      <c r="G335" s="56">
        <f>G336</f>
        <v>0</v>
      </c>
      <c r="H335" s="56">
        <f>H336</f>
        <v>0</v>
      </c>
    </row>
    <row r="336" spans="1:8" ht="61.5" customHeight="1" hidden="1">
      <c r="A336" s="23" t="s">
        <v>775</v>
      </c>
      <c r="B336" s="11" t="s">
        <v>377</v>
      </c>
      <c r="C336" s="11" t="s">
        <v>146</v>
      </c>
      <c r="D336" s="11" t="s">
        <v>14</v>
      </c>
      <c r="E336" s="11" t="s">
        <v>209</v>
      </c>
      <c r="F336" s="56">
        <f>F338</f>
        <v>0</v>
      </c>
      <c r="G336" s="56">
        <f>G338</f>
        <v>0</v>
      </c>
      <c r="H336" s="56">
        <f>H338</f>
        <v>0</v>
      </c>
    </row>
    <row r="337" spans="1:8" ht="27.75" customHeight="1" hidden="1">
      <c r="A337" s="23" t="s">
        <v>208</v>
      </c>
      <c r="B337" s="11" t="s">
        <v>377</v>
      </c>
      <c r="C337" s="11" t="s">
        <v>146</v>
      </c>
      <c r="D337" s="11" t="s">
        <v>14</v>
      </c>
      <c r="E337" s="11" t="s">
        <v>209</v>
      </c>
      <c r="F337" s="56"/>
      <c r="G337" s="56"/>
      <c r="H337" s="56"/>
    </row>
    <row r="338" spans="1:8" ht="18.75" customHeight="1" hidden="1">
      <c r="A338" s="23" t="s">
        <v>210</v>
      </c>
      <c r="B338" s="11" t="s">
        <v>377</v>
      </c>
      <c r="C338" s="11" t="s">
        <v>146</v>
      </c>
      <c r="D338" s="11" t="s">
        <v>14</v>
      </c>
      <c r="E338" s="11" t="s">
        <v>275</v>
      </c>
      <c r="F338" s="56">
        <f>G338+H338</f>
        <v>0</v>
      </c>
      <c r="G338" s="56"/>
      <c r="H338" s="56">
        <v>0</v>
      </c>
    </row>
    <row r="339" spans="1:8" ht="36.75" customHeight="1" hidden="1">
      <c r="A339" s="23" t="s">
        <v>149</v>
      </c>
      <c r="B339" s="11" t="s">
        <v>377</v>
      </c>
      <c r="C339" s="11" t="s">
        <v>146</v>
      </c>
      <c r="D339" s="11" t="s">
        <v>13</v>
      </c>
      <c r="E339" s="11" t="s">
        <v>394</v>
      </c>
      <c r="F339" s="56">
        <f>G339</f>
        <v>0</v>
      </c>
      <c r="G339" s="56">
        <f>G340</f>
        <v>0</v>
      </c>
      <c r="H339" s="56"/>
    </row>
    <row r="340" spans="1:8" ht="30.75" customHeight="1" hidden="1">
      <c r="A340" s="23" t="s">
        <v>150</v>
      </c>
      <c r="B340" s="11" t="s">
        <v>377</v>
      </c>
      <c r="C340" s="11" t="s">
        <v>146</v>
      </c>
      <c r="D340" s="11" t="s">
        <v>14</v>
      </c>
      <c r="E340" s="11" t="s">
        <v>394</v>
      </c>
      <c r="F340" s="56">
        <f>G340</f>
        <v>0</v>
      </c>
      <c r="G340" s="56">
        <f>G341</f>
        <v>0</v>
      </c>
      <c r="H340" s="56"/>
    </row>
    <row r="341" spans="1:8" ht="36.75" customHeight="1" hidden="1">
      <c r="A341" s="112" t="s">
        <v>613</v>
      </c>
      <c r="B341" s="11" t="s">
        <v>377</v>
      </c>
      <c r="C341" s="11" t="s">
        <v>146</v>
      </c>
      <c r="D341" s="11" t="s">
        <v>555</v>
      </c>
      <c r="E341" s="11" t="s">
        <v>394</v>
      </c>
      <c r="F341" s="56">
        <f>G341+H341</f>
        <v>0</v>
      </c>
      <c r="G341" s="111">
        <f>G342</f>
        <v>0</v>
      </c>
      <c r="H341" s="56"/>
    </row>
    <row r="342" spans="1:8" ht="30" customHeight="1" hidden="1">
      <c r="A342" s="23" t="s">
        <v>208</v>
      </c>
      <c r="B342" s="11" t="s">
        <v>377</v>
      </c>
      <c r="C342" s="11" t="s">
        <v>146</v>
      </c>
      <c r="D342" s="11" t="s">
        <v>555</v>
      </c>
      <c r="E342" s="11" t="s">
        <v>209</v>
      </c>
      <c r="F342" s="56">
        <f>G342+H342</f>
        <v>0</v>
      </c>
      <c r="G342" s="111">
        <f>G343</f>
        <v>0</v>
      </c>
      <c r="H342" s="56"/>
    </row>
    <row r="343" spans="1:8" ht="18.75" customHeight="1" hidden="1">
      <c r="A343" s="23" t="s">
        <v>210</v>
      </c>
      <c r="B343" s="11" t="s">
        <v>377</v>
      </c>
      <c r="C343" s="11" t="s">
        <v>146</v>
      </c>
      <c r="D343" s="11" t="s">
        <v>555</v>
      </c>
      <c r="E343" s="11" t="s">
        <v>275</v>
      </c>
      <c r="F343" s="56">
        <f>G343+H343</f>
        <v>0</v>
      </c>
      <c r="G343" s="111">
        <v>0</v>
      </c>
      <c r="H343" s="56"/>
    </row>
    <row r="344" spans="1:8" ht="17.25" customHeight="1">
      <c r="A344" s="23" t="s">
        <v>427</v>
      </c>
      <c r="B344" s="11" t="s">
        <v>377</v>
      </c>
      <c r="C344" s="11" t="s">
        <v>148</v>
      </c>
      <c r="D344" s="11" t="s">
        <v>307</v>
      </c>
      <c r="E344" s="11" t="s">
        <v>394</v>
      </c>
      <c r="F344" s="56">
        <f>G344+H344</f>
        <v>308844.38635</v>
      </c>
      <c r="G344" s="56">
        <f>G345+G394</f>
        <v>92206.81565</v>
      </c>
      <c r="H344" s="56">
        <f>H345+H381+H391</f>
        <v>216637.57069999998</v>
      </c>
    </row>
    <row r="345" spans="1:8" s="125" customFormat="1" ht="48" customHeight="1">
      <c r="A345" s="27" t="s">
        <v>449</v>
      </c>
      <c r="B345" s="24" t="s">
        <v>377</v>
      </c>
      <c r="C345" s="24" t="s">
        <v>148</v>
      </c>
      <c r="D345" s="24" t="s">
        <v>31</v>
      </c>
      <c r="E345" s="24" t="s">
        <v>394</v>
      </c>
      <c r="F345" s="57">
        <f t="shared" si="7"/>
        <v>103936.26635</v>
      </c>
      <c r="G345" s="57">
        <f>G346+G365+G372</f>
        <v>92206.81565</v>
      </c>
      <c r="H345" s="57">
        <f>H346+H350+H365+H369+H372</f>
        <v>11729.4507</v>
      </c>
    </row>
    <row r="346" spans="1:8" ht="41.25" customHeight="1">
      <c r="A346" s="28" t="s">
        <v>453</v>
      </c>
      <c r="B346" s="11" t="s">
        <v>377</v>
      </c>
      <c r="C346" s="11" t="s">
        <v>148</v>
      </c>
      <c r="D346" s="11" t="s">
        <v>49</v>
      </c>
      <c r="E346" s="11" t="s">
        <v>394</v>
      </c>
      <c r="F346" s="56">
        <f t="shared" si="7"/>
        <v>102151.76635</v>
      </c>
      <c r="G346" s="56">
        <f>G347+G350+G362+G353+G356+G359</f>
        <v>90422.31565</v>
      </c>
      <c r="H346" s="56">
        <f>H347+H350+H362+H353+H356+H359</f>
        <v>11729.4507</v>
      </c>
    </row>
    <row r="347" spans="1:8" ht="34.5" customHeight="1">
      <c r="A347" s="23" t="s">
        <v>242</v>
      </c>
      <c r="B347" s="11" t="s">
        <v>377</v>
      </c>
      <c r="C347" s="11" t="s">
        <v>148</v>
      </c>
      <c r="D347" s="11" t="s">
        <v>50</v>
      </c>
      <c r="E347" s="11" t="s">
        <v>394</v>
      </c>
      <c r="F347" s="56">
        <f t="shared" si="7"/>
        <v>1180</v>
      </c>
      <c r="G347" s="56">
        <f>G348</f>
        <v>1180</v>
      </c>
      <c r="H347" s="56">
        <f>H349</f>
        <v>0</v>
      </c>
    </row>
    <row r="348" spans="1:8" ht="50.25" customHeight="1">
      <c r="A348" s="23" t="s">
        <v>208</v>
      </c>
      <c r="B348" s="11" t="s">
        <v>377</v>
      </c>
      <c r="C348" s="11" t="s">
        <v>148</v>
      </c>
      <c r="D348" s="11" t="s">
        <v>51</v>
      </c>
      <c r="E348" s="11" t="s">
        <v>209</v>
      </c>
      <c r="F348" s="56">
        <f t="shared" si="7"/>
        <v>1180</v>
      </c>
      <c r="G348" s="56">
        <f>G349</f>
        <v>1180</v>
      </c>
      <c r="H348" s="56"/>
    </row>
    <row r="349" spans="1:8" ht="19.5" customHeight="1">
      <c r="A349" s="23" t="s">
        <v>210</v>
      </c>
      <c r="B349" s="11" t="s">
        <v>377</v>
      </c>
      <c r="C349" s="11" t="s">
        <v>148</v>
      </c>
      <c r="D349" s="11" t="s">
        <v>51</v>
      </c>
      <c r="E349" s="11" t="s">
        <v>275</v>
      </c>
      <c r="F349" s="56">
        <f t="shared" si="7"/>
        <v>1180</v>
      </c>
      <c r="G349" s="56">
        <f>750+370+60</f>
        <v>1180</v>
      </c>
      <c r="H349" s="56"/>
    </row>
    <row r="350" spans="1:8" ht="95.25" customHeight="1">
      <c r="A350" s="23" t="s">
        <v>833</v>
      </c>
      <c r="B350" s="11" t="s">
        <v>377</v>
      </c>
      <c r="C350" s="11" t="s">
        <v>148</v>
      </c>
      <c r="D350" s="11" t="s">
        <v>50</v>
      </c>
      <c r="E350" s="11" t="s">
        <v>394</v>
      </c>
      <c r="F350" s="56">
        <f t="shared" si="7"/>
        <v>88358.125</v>
      </c>
      <c r="G350" s="56">
        <f>G351</f>
        <v>88358.125</v>
      </c>
      <c r="H350" s="56">
        <f>SUM(H351:H352)</f>
        <v>0</v>
      </c>
    </row>
    <row r="351" spans="1:8" ht="49.5" customHeight="1">
      <c r="A351" s="23" t="s">
        <v>208</v>
      </c>
      <c r="B351" s="11" t="s">
        <v>377</v>
      </c>
      <c r="C351" s="11" t="s">
        <v>148</v>
      </c>
      <c r="D351" s="11" t="s">
        <v>52</v>
      </c>
      <c r="E351" s="11" t="s">
        <v>209</v>
      </c>
      <c r="F351" s="56">
        <f t="shared" si="7"/>
        <v>88358.125</v>
      </c>
      <c r="G351" s="56">
        <f>G352</f>
        <v>88358.125</v>
      </c>
      <c r="H351" s="56"/>
    </row>
    <row r="352" spans="1:8" ht="19.5" customHeight="1">
      <c r="A352" s="23" t="s">
        <v>210</v>
      </c>
      <c r="B352" s="11" t="s">
        <v>377</v>
      </c>
      <c r="C352" s="11" t="s">
        <v>148</v>
      </c>
      <c r="D352" s="11" t="s">
        <v>52</v>
      </c>
      <c r="E352" s="11" t="s">
        <v>275</v>
      </c>
      <c r="F352" s="56">
        <f t="shared" si="7"/>
        <v>88358.125</v>
      </c>
      <c r="G352" s="56">
        <f>87617.981-240-881.116-100+1061.26+900</f>
        <v>88358.125</v>
      </c>
      <c r="H352" s="56"/>
    </row>
    <row r="353" spans="1:8" ht="84" customHeight="1" hidden="1">
      <c r="A353" s="23" t="s">
        <v>665</v>
      </c>
      <c r="B353" s="11" t="s">
        <v>377</v>
      </c>
      <c r="C353" s="11" t="s">
        <v>148</v>
      </c>
      <c r="D353" s="11" t="s">
        <v>656</v>
      </c>
      <c r="E353" s="11" t="s">
        <v>394</v>
      </c>
      <c r="F353" s="56">
        <f>G353</f>
        <v>0</v>
      </c>
      <c r="G353" s="56">
        <f>G354</f>
        <v>0</v>
      </c>
      <c r="H353" s="56"/>
    </row>
    <row r="354" spans="1:8" ht="52.5" customHeight="1" hidden="1">
      <c r="A354" s="23" t="s">
        <v>208</v>
      </c>
      <c r="B354" s="11" t="s">
        <v>377</v>
      </c>
      <c r="C354" s="11" t="s">
        <v>148</v>
      </c>
      <c r="D354" s="11" t="s">
        <v>656</v>
      </c>
      <c r="E354" s="11" t="s">
        <v>209</v>
      </c>
      <c r="F354" s="56">
        <f>G354</f>
        <v>0</v>
      </c>
      <c r="G354" s="56">
        <f>G355</f>
        <v>0</v>
      </c>
      <c r="H354" s="56"/>
    </row>
    <row r="355" spans="1:8" ht="19.5" customHeight="1" hidden="1">
      <c r="A355" s="23" t="s">
        <v>210</v>
      </c>
      <c r="B355" s="11" t="s">
        <v>377</v>
      </c>
      <c r="C355" s="11" t="s">
        <v>148</v>
      </c>
      <c r="D355" s="11" t="s">
        <v>656</v>
      </c>
      <c r="E355" s="11" t="s">
        <v>275</v>
      </c>
      <c r="F355" s="56">
        <f>G355</f>
        <v>0</v>
      </c>
      <c r="G355" s="56">
        <v>0</v>
      </c>
      <c r="H355" s="56"/>
    </row>
    <row r="356" spans="1:8" ht="50.25" customHeight="1">
      <c r="A356" s="23" t="s">
        <v>784</v>
      </c>
      <c r="B356" s="11" t="s">
        <v>377</v>
      </c>
      <c r="C356" s="11" t="s">
        <v>148</v>
      </c>
      <c r="D356" s="11" t="s">
        <v>779</v>
      </c>
      <c r="E356" s="11" t="s">
        <v>394</v>
      </c>
      <c r="F356" s="56">
        <f aca="true" t="shared" si="10" ref="F356:F361">G356+H356</f>
        <v>457</v>
      </c>
      <c r="G356" s="56">
        <f>G357</f>
        <v>457</v>
      </c>
      <c r="H356" s="56">
        <f>H357</f>
        <v>0</v>
      </c>
    </row>
    <row r="357" spans="1:8" ht="48.75" customHeight="1">
      <c r="A357" s="23" t="s">
        <v>208</v>
      </c>
      <c r="B357" s="11" t="s">
        <v>377</v>
      </c>
      <c r="C357" s="11" t="s">
        <v>148</v>
      </c>
      <c r="D357" s="11" t="s">
        <v>779</v>
      </c>
      <c r="E357" s="11" t="s">
        <v>209</v>
      </c>
      <c r="F357" s="56">
        <f t="shared" si="10"/>
        <v>457</v>
      </c>
      <c r="G357" s="56">
        <f>G358</f>
        <v>457</v>
      </c>
      <c r="H357" s="56">
        <f>H358</f>
        <v>0</v>
      </c>
    </row>
    <row r="358" spans="1:8" ht="19.5" customHeight="1">
      <c r="A358" s="23" t="s">
        <v>210</v>
      </c>
      <c r="B358" s="11" t="s">
        <v>377</v>
      </c>
      <c r="C358" s="11" t="s">
        <v>148</v>
      </c>
      <c r="D358" s="11" t="s">
        <v>779</v>
      </c>
      <c r="E358" s="11" t="s">
        <v>275</v>
      </c>
      <c r="F358" s="56">
        <f t="shared" si="10"/>
        <v>457</v>
      </c>
      <c r="G358" s="56">
        <v>457</v>
      </c>
      <c r="H358" s="56"/>
    </row>
    <row r="359" spans="1:8" ht="30.75" customHeight="1">
      <c r="A359" s="27" t="s">
        <v>847</v>
      </c>
      <c r="B359" s="11" t="s">
        <v>377</v>
      </c>
      <c r="C359" s="11" t="s">
        <v>148</v>
      </c>
      <c r="D359" s="11" t="s">
        <v>848</v>
      </c>
      <c r="E359" s="11" t="s">
        <v>394</v>
      </c>
      <c r="F359" s="57">
        <f t="shared" si="10"/>
        <v>11729.4507</v>
      </c>
      <c r="G359" s="57">
        <f>G360</f>
        <v>0</v>
      </c>
      <c r="H359" s="57">
        <f>H360</f>
        <v>11729.4507</v>
      </c>
    </row>
    <row r="360" spans="1:8" ht="54" customHeight="1">
      <c r="A360" s="23" t="s">
        <v>208</v>
      </c>
      <c r="B360" s="11" t="s">
        <v>377</v>
      </c>
      <c r="C360" s="11" t="s">
        <v>148</v>
      </c>
      <c r="D360" s="11" t="s">
        <v>848</v>
      </c>
      <c r="E360" s="11" t="s">
        <v>209</v>
      </c>
      <c r="F360" s="56">
        <f t="shared" si="10"/>
        <v>11729.4507</v>
      </c>
      <c r="G360" s="56">
        <f>G361</f>
        <v>0</v>
      </c>
      <c r="H360" s="56">
        <f>H361</f>
        <v>11729.4507</v>
      </c>
    </row>
    <row r="361" spans="1:8" ht="20.25" customHeight="1">
      <c r="A361" s="23" t="s">
        <v>210</v>
      </c>
      <c r="B361" s="11" t="s">
        <v>377</v>
      </c>
      <c r="C361" s="11" t="s">
        <v>148</v>
      </c>
      <c r="D361" s="11" t="s">
        <v>848</v>
      </c>
      <c r="E361" s="11" t="s">
        <v>275</v>
      </c>
      <c r="F361" s="56">
        <f t="shared" si="10"/>
        <v>11729.4507</v>
      </c>
      <c r="G361" s="98"/>
      <c r="H361" s="56">
        <v>11729.4507</v>
      </c>
    </row>
    <row r="362" spans="1:8" ht="79.5" customHeight="1">
      <c r="A362" s="23" t="s">
        <v>749</v>
      </c>
      <c r="B362" s="11" t="s">
        <v>377</v>
      </c>
      <c r="C362" s="11" t="s">
        <v>148</v>
      </c>
      <c r="D362" s="4" t="s">
        <v>750</v>
      </c>
      <c r="E362" s="11" t="s">
        <v>394</v>
      </c>
      <c r="F362" s="56">
        <f t="shared" si="7"/>
        <v>427.19065</v>
      </c>
      <c r="G362" s="56">
        <f>G363</f>
        <v>427.19065</v>
      </c>
      <c r="H362" s="56">
        <f>H363</f>
        <v>0</v>
      </c>
    </row>
    <row r="363" spans="1:8" ht="51" customHeight="1">
      <c r="A363" s="23" t="s">
        <v>208</v>
      </c>
      <c r="B363" s="11" t="s">
        <v>377</v>
      </c>
      <c r="C363" s="11" t="s">
        <v>148</v>
      </c>
      <c r="D363" s="4" t="s">
        <v>750</v>
      </c>
      <c r="E363" s="11" t="s">
        <v>209</v>
      </c>
      <c r="F363" s="56">
        <f t="shared" si="7"/>
        <v>427.19065</v>
      </c>
      <c r="G363" s="56">
        <f>G364</f>
        <v>427.19065</v>
      </c>
      <c r="H363" s="56">
        <f>H364</f>
        <v>0</v>
      </c>
    </row>
    <row r="364" spans="1:8" ht="19.5" customHeight="1">
      <c r="A364" s="23" t="s">
        <v>210</v>
      </c>
      <c r="B364" s="11" t="s">
        <v>377</v>
      </c>
      <c r="C364" s="11" t="s">
        <v>148</v>
      </c>
      <c r="D364" s="4" t="s">
        <v>750</v>
      </c>
      <c r="E364" s="11" t="s">
        <v>275</v>
      </c>
      <c r="F364" s="56">
        <f t="shared" si="7"/>
        <v>427.19065</v>
      </c>
      <c r="G364" s="56">
        <v>427.19065</v>
      </c>
      <c r="H364" s="111">
        <v>0</v>
      </c>
    </row>
    <row r="365" spans="1:8" ht="36" customHeight="1">
      <c r="A365" s="28" t="s">
        <v>247</v>
      </c>
      <c r="B365" s="11" t="s">
        <v>377</v>
      </c>
      <c r="C365" s="11" t="s">
        <v>148</v>
      </c>
      <c r="D365" s="11" t="s">
        <v>53</v>
      </c>
      <c r="E365" s="11" t="s">
        <v>394</v>
      </c>
      <c r="F365" s="56">
        <f t="shared" si="7"/>
        <v>1784.5</v>
      </c>
      <c r="G365" s="56">
        <f>G366+G369</f>
        <v>1784.5</v>
      </c>
      <c r="H365" s="56">
        <f>H366+H369</f>
        <v>0</v>
      </c>
    </row>
    <row r="366" spans="1:8" ht="32.25" customHeight="1">
      <c r="A366" s="27" t="s">
        <v>248</v>
      </c>
      <c r="B366" s="11" t="s">
        <v>377</v>
      </c>
      <c r="C366" s="11" t="s">
        <v>148</v>
      </c>
      <c r="D366" s="11" t="s">
        <v>54</v>
      </c>
      <c r="E366" s="11" t="s">
        <v>394</v>
      </c>
      <c r="F366" s="56">
        <f aca="true" t="shared" si="11" ref="F366:F390">G366+H366</f>
        <v>250</v>
      </c>
      <c r="G366" s="56">
        <f>G367</f>
        <v>250</v>
      </c>
      <c r="H366" s="56">
        <f>H368</f>
        <v>0</v>
      </c>
    </row>
    <row r="367" spans="1:8" ht="48.75" customHeight="1">
      <c r="A367" s="23" t="s">
        <v>208</v>
      </c>
      <c r="B367" s="11" t="s">
        <v>377</v>
      </c>
      <c r="C367" s="11" t="s">
        <v>148</v>
      </c>
      <c r="D367" s="11" t="s">
        <v>55</v>
      </c>
      <c r="E367" s="11" t="s">
        <v>209</v>
      </c>
      <c r="F367" s="56">
        <f t="shared" si="11"/>
        <v>250</v>
      </c>
      <c r="G367" s="56">
        <f>G368</f>
        <v>250</v>
      </c>
      <c r="H367" s="56"/>
    </row>
    <row r="368" spans="1:8" ht="15.75" customHeight="1">
      <c r="A368" s="23" t="s">
        <v>210</v>
      </c>
      <c r="B368" s="11" t="s">
        <v>377</v>
      </c>
      <c r="C368" s="11" t="s">
        <v>148</v>
      </c>
      <c r="D368" s="11" t="s">
        <v>55</v>
      </c>
      <c r="E368" s="11" t="s">
        <v>275</v>
      </c>
      <c r="F368" s="56">
        <f t="shared" si="11"/>
        <v>250</v>
      </c>
      <c r="G368" s="56">
        <v>250</v>
      </c>
      <c r="H368" s="56"/>
    </row>
    <row r="369" spans="1:8" ht="33" customHeight="1">
      <c r="A369" s="27" t="s">
        <v>243</v>
      </c>
      <c r="B369" s="11" t="s">
        <v>377</v>
      </c>
      <c r="C369" s="11" t="s">
        <v>148</v>
      </c>
      <c r="D369" s="11" t="s">
        <v>54</v>
      </c>
      <c r="E369" s="11" t="s">
        <v>394</v>
      </c>
      <c r="F369" s="56">
        <f t="shared" si="11"/>
        <v>1534.5</v>
      </c>
      <c r="G369" s="56">
        <f>G370</f>
        <v>1534.5</v>
      </c>
      <c r="H369" s="56">
        <f>H371</f>
        <v>0</v>
      </c>
    </row>
    <row r="370" spans="1:8" ht="50.25" customHeight="1">
      <c r="A370" s="23" t="s">
        <v>208</v>
      </c>
      <c r="B370" s="11" t="s">
        <v>377</v>
      </c>
      <c r="C370" s="11" t="s">
        <v>148</v>
      </c>
      <c r="D370" s="11" t="s">
        <v>56</v>
      </c>
      <c r="E370" s="11" t="s">
        <v>209</v>
      </c>
      <c r="F370" s="56">
        <f t="shared" si="11"/>
        <v>1534.5</v>
      </c>
      <c r="G370" s="56">
        <f>G371</f>
        <v>1534.5</v>
      </c>
      <c r="H370" s="56"/>
    </row>
    <row r="371" spans="1:8" ht="21.75" customHeight="1">
      <c r="A371" s="23" t="s">
        <v>210</v>
      </c>
      <c r="B371" s="11" t="s">
        <v>377</v>
      </c>
      <c r="C371" s="11" t="s">
        <v>148</v>
      </c>
      <c r="D371" s="11" t="s">
        <v>56</v>
      </c>
      <c r="E371" s="11" t="s">
        <v>275</v>
      </c>
      <c r="F371" s="56">
        <f t="shared" si="11"/>
        <v>1534.5</v>
      </c>
      <c r="G371" s="56">
        <f>1503+31.5</f>
        <v>1534.5</v>
      </c>
      <c r="H371" s="56"/>
    </row>
    <row r="372" spans="1:8" ht="33" customHeight="1" hidden="1">
      <c r="A372" s="28" t="s">
        <v>277</v>
      </c>
      <c r="B372" s="11" t="s">
        <v>377</v>
      </c>
      <c r="C372" s="11" t="s">
        <v>148</v>
      </c>
      <c r="D372" s="11" t="s">
        <v>57</v>
      </c>
      <c r="E372" s="11" t="s">
        <v>394</v>
      </c>
      <c r="F372" s="56">
        <f t="shared" si="11"/>
        <v>0</v>
      </c>
      <c r="G372" s="56">
        <f>G373</f>
        <v>0</v>
      </c>
      <c r="H372" s="56">
        <f>H373+H376+H378</f>
        <v>0</v>
      </c>
    </row>
    <row r="373" spans="1:8" ht="33.75" customHeight="1" hidden="1">
      <c r="A373" s="23" t="s">
        <v>132</v>
      </c>
      <c r="B373" s="11" t="s">
        <v>377</v>
      </c>
      <c r="C373" s="11" t="s">
        <v>148</v>
      </c>
      <c r="D373" s="11" t="s">
        <v>58</v>
      </c>
      <c r="E373" s="11" t="s">
        <v>394</v>
      </c>
      <c r="F373" s="56">
        <f t="shared" si="11"/>
        <v>0</v>
      </c>
      <c r="G373" s="56">
        <f>G374</f>
        <v>0</v>
      </c>
      <c r="H373" s="56"/>
    </row>
    <row r="374" spans="1:8" ht="50.25" customHeight="1" hidden="1">
      <c r="A374" s="23" t="s">
        <v>208</v>
      </c>
      <c r="B374" s="11" t="s">
        <v>377</v>
      </c>
      <c r="C374" s="11" t="s">
        <v>148</v>
      </c>
      <c r="D374" s="11" t="s">
        <v>58</v>
      </c>
      <c r="E374" s="11" t="s">
        <v>209</v>
      </c>
      <c r="F374" s="56">
        <f t="shared" si="11"/>
        <v>0</v>
      </c>
      <c r="G374" s="56">
        <f>G375+G376+G377+G378</f>
        <v>0</v>
      </c>
      <c r="H374" s="56"/>
    </row>
    <row r="375" spans="1:8" ht="35.25" customHeight="1" hidden="1">
      <c r="A375" s="23" t="s">
        <v>127</v>
      </c>
      <c r="B375" s="11" t="s">
        <v>377</v>
      </c>
      <c r="C375" s="11" t="s">
        <v>148</v>
      </c>
      <c r="D375" s="11" t="s">
        <v>59</v>
      </c>
      <c r="E375" s="11" t="s">
        <v>275</v>
      </c>
      <c r="F375" s="56">
        <f t="shared" si="11"/>
        <v>0</v>
      </c>
      <c r="G375" s="56"/>
      <c r="H375" s="56"/>
    </row>
    <row r="376" spans="1:8" ht="30.75" hidden="1">
      <c r="A376" s="23" t="s">
        <v>128</v>
      </c>
      <c r="B376" s="11" t="s">
        <v>377</v>
      </c>
      <c r="C376" s="11" t="s">
        <v>148</v>
      </c>
      <c r="D376" s="11" t="s">
        <v>60</v>
      </c>
      <c r="E376" s="11" t="s">
        <v>275</v>
      </c>
      <c r="F376" s="56">
        <f t="shared" si="11"/>
        <v>0</v>
      </c>
      <c r="G376" s="56"/>
      <c r="H376" s="129"/>
    </row>
    <row r="377" spans="1:8" ht="31.5" customHeight="1" hidden="1">
      <c r="A377" s="23" t="s">
        <v>211</v>
      </c>
      <c r="B377" s="11" t="s">
        <v>377</v>
      </c>
      <c r="C377" s="11" t="s">
        <v>148</v>
      </c>
      <c r="D377" s="11" t="s">
        <v>61</v>
      </c>
      <c r="E377" s="11" t="s">
        <v>275</v>
      </c>
      <c r="F377" s="56">
        <f t="shared" si="11"/>
        <v>0</v>
      </c>
      <c r="G377" s="56"/>
      <c r="H377" s="56"/>
    </row>
    <row r="378" spans="1:8" ht="34.5" customHeight="1" hidden="1">
      <c r="A378" s="23" t="s">
        <v>212</v>
      </c>
      <c r="B378" s="11" t="s">
        <v>377</v>
      </c>
      <c r="C378" s="11" t="s">
        <v>148</v>
      </c>
      <c r="D378" s="11" t="s">
        <v>62</v>
      </c>
      <c r="E378" s="11" t="s">
        <v>275</v>
      </c>
      <c r="F378" s="56">
        <f t="shared" si="11"/>
        <v>0</v>
      </c>
      <c r="G378" s="56"/>
      <c r="H378" s="56"/>
    </row>
    <row r="379" spans="1:8" ht="48.75" customHeight="1">
      <c r="A379" s="27" t="s">
        <v>450</v>
      </c>
      <c r="B379" s="24" t="s">
        <v>377</v>
      </c>
      <c r="C379" s="24" t="s">
        <v>148</v>
      </c>
      <c r="D379" s="24" t="s">
        <v>31</v>
      </c>
      <c r="E379" s="24" t="s">
        <v>394</v>
      </c>
      <c r="F379" s="56">
        <f t="shared" si="11"/>
        <v>185603.12</v>
      </c>
      <c r="G379" s="56">
        <f>G380</f>
        <v>0</v>
      </c>
      <c r="H379" s="56">
        <f>H380</f>
        <v>185603.12</v>
      </c>
    </row>
    <row r="380" spans="1:8" ht="39" customHeight="1">
      <c r="A380" s="28" t="s">
        <v>453</v>
      </c>
      <c r="B380" s="11" t="s">
        <v>377</v>
      </c>
      <c r="C380" s="11" t="s">
        <v>148</v>
      </c>
      <c r="D380" s="11" t="s">
        <v>49</v>
      </c>
      <c r="E380" s="11" t="s">
        <v>394</v>
      </c>
      <c r="F380" s="56">
        <f t="shared" si="11"/>
        <v>185603.12</v>
      </c>
      <c r="G380" s="56">
        <f>G381</f>
        <v>0</v>
      </c>
      <c r="H380" s="56">
        <f>H381</f>
        <v>185603.12</v>
      </c>
    </row>
    <row r="381" spans="1:8" s="125" customFormat="1" ht="16.5" customHeight="1">
      <c r="A381" s="27" t="s">
        <v>166</v>
      </c>
      <c r="B381" s="24" t="s">
        <v>377</v>
      </c>
      <c r="C381" s="24" t="s">
        <v>148</v>
      </c>
      <c r="D381" s="24" t="s">
        <v>31</v>
      </c>
      <c r="E381" s="24" t="s">
        <v>394</v>
      </c>
      <c r="F381" s="57">
        <f t="shared" si="11"/>
        <v>185603.12</v>
      </c>
      <c r="G381" s="57">
        <f>G382+G388</f>
        <v>0</v>
      </c>
      <c r="H381" s="57">
        <f>H382+H385+H388</f>
        <v>185603.12</v>
      </c>
    </row>
    <row r="382" spans="1:8" s="125" customFormat="1" ht="47.25" customHeight="1">
      <c r="A382" s="27" t="s">
        <v>559</v>
      </c>
      <c r="B382" s="24" t="s">
        <v>377</v>
      </c>
      <c r="C382" s="24" t="s">
        <v>148</v>
      </c>
      <c r="D382" s="24" t="s">
        <v>49</v>
      </c>
      <c r="E382" s="24" t="s">
        <v>394</v>
      </c>
      <c r="F382" s="57">
        <f t="shared" si="11"/>
        <v>7825.95</v>
      </c>
      <c r="G382" s="57">
        <f>G383</f>
        <v>0</v>
      </c>
      <c r="H382" s="57">
        <f>H383</f>
        <v>7825.95</v>
      </c>
    </row>
    <row r="383" spans="1:8" ht="49.5" customHeight="1">
      <c r="A383" s="23" t="s">
        <v>208</v>
      </c>
      <c r="B383" s="11" t="s">
        <v>377</v>
      </c>
      <c r="C383" s="11" t="s">
        <v>148</v>
      </c>
      <c r="D383" s="11" t="s">
        <v>560</v>
      </c>
      <c r="E383" s="11" t="s">
        <v>209</v>
      </c>
      <c r="F383" s="56">
        <f t="shared" si="11"/>
        <v>7825.95</v>
      </c>
      <c r="G383" s="56"/>
      <c r="H383" s="56">
        <f>H384</f>
        <v>7825.95</v>
      </c>
    </row>
    <row r="384" spans="1:8" ht="18" customHeight="1">
      <c r="A384" s="23" t="s">
        <v>210</v>
      </c>
      <c r="B384" s="11" t="s">
        <v>377</v>
      </c>
      <c r="C384" s="11" t="s">
        <v>148</v>
      </c>
      <c r="D384" s="11" t="s">
        <v>560</v>
      </c>
      <c r="E384" s="11" t="s">
        <v>275</v>
      </c>
      <c r="F384" s="56">
        <f t="shared" si="11"/>
        <v>7825.95</v>
      </c>
      <c r="G384" s="56"/>
      <c r="H384" s="56">
        <v>7825.95</v>
      </c>
    </row>
    <row r="385" spans="1:8" ht="80.25" customHeight="1">
      <c r="A385" s="27" t="s">
        <v>737</v>
      </c>
      <c r="B385" s="24" t="s">
        <v>377</v>
      </c>
      <c r="C385" s="24" t="s">
        <v>148</v>
      </c>
      <c r="D385" s="24" t="s">
        <v>967</v>
      </c>
      <c r="E385" s="24" t="s">
        <v>394</v>
      </c>
      <c r="F385" s="57">
        <f t="shared" si="11"/>
        <v>10900.4</v>
      </c>
      <c r="G385" s="57">
        <v>0</v>
      </c>
      <c r="H385" s="57">
        <f>H386</f>
        <v>10900.4</v>
      </c>
    </row>
    <row r="386" spans="1:8" ht="45" customHeight="1">
      <c r="A386" s="23" t="s">
        <v>208</v>
      </c>
      <c r="B386" s="11" t="s">
        <v>377</v>
      </c>
      <c r="C386" s="11" t="s">
        <v>148</v>
      </c>
      <c r="D386" s="11" t="s">
        <v>967</v>
      </c>
      <c r="E386" s="11" t="s">
        <v>209</v>
      </c>
      <c r="F386" s="56">
        <f t="shared" si="11"/>
        <v>10900.4</v>
      </c>
      <c r="G386" s="56"/>
      <c r="H386" s="56">
        <f>H387</f>
        <v>10900.4</v>
      </c>
    </row>
    <row r="387" spans="1:8" ht="15" customHeight="1">
      <c r="A387" s="23" t="s">
        <v>210</v>
      </c>
      <c r="B387" s="11" t="s">
        <v>377</v>
      </c>
      <c r="C387" s="11" t="s">
        <v>148</v>
      </c>
      <c r="D387" s="11" t="s">
        <v>967</v>
      </c>
      <c r="E387" s="11" t="s">
        <v>275</v>
      </c>
      <c r="F387" s="56">
        <f t="shared" si="11"/>
        <v>10900.4</v>
      </c>
      <c r="G387" s="56"/>
      <c r="H387" s="56">
        <v>10900.4</v>
      </c>
    </row>
    <row r="388" spans="1:8" s="125" customFormat="1" ht="80.25" customHeight="1">
      <c r="A388" s="27" t="s">
        <v>179</v>
      </c>
      <c r="B388" s="24" t="s">
        <v>377</v>
      </c>
      <c r="C388" s="24" t="s">
        <v>148</v>
      </c>
      <c r="D388" s="24" t="s">
        <v>49</v>
      </c>
      <c r="E388" s="24" t="s">
        <v>394</v>
      </c>
      <c r="F388" s="57">
        <f t="shared" si="11"/>
        <v>166876.77</v>
      </c>
      <c r="G388" s="57">
        <f>G389</f>
        <v>0</v>
      </c>
      <c r="H388" s="57">
        <f>H389</f>
        <v>166876.77</v>
      </c>
    </row>
    <row r="389" spans="1:8" ht="48.75" customHeight="1">
      <c r="A389" s="23" t="s">
        <v>208</v>
      </c>
      <c r="B389" s="11" t="s">
        <v>377</v>
      </c>
      <c r="C389" s="11" t="s">
        <v>148</v>
      </c>
      <c r="D389" s="11" t="s">
        <v>63</v>
      </c>
      <c r="E389" s="11" t="s">
        <v>209</v>
      </c>
      <c r="F389" s="56">
        <f t="shared" si="11"/>
        <v>166876.77</v>
      </c>
      <c r="G389" s="56"/>
      <c r="H389" s="56">
        <f>H390</f>
        <v>166876.77</v>
      </c>
    </row>
    <row r="390" spans="1:8" ht="17.25" customHeight="1">
      <c r="A390" s="23" t="s">
        <v>210</v>
      </c>
      <c r="B390" s="11" t="s">
        <v>377</v>
      </c>
      <c r="C390" s="11" t="s">
        <v>148</v>
      </c>
      <c r="D390" s="11" t="s">
        <v>63</v>
      </c>
      <c r="E390" s="11" t="s">
        <v>275</v>
      </c>
      <c r="F390" s="56">
        <f t="shared" si="11"/>
        <v>166876.77</v>
      </c>
      <c r="G390" s="56"/>
      <c r="H390" s="56">
        <v>166876.77</v>
      </c>
    </row>
    <row r="391" spans="1:8" ht="97.5" customHeight="1">
      <c r="A391" s="27" t="s">
        <v>732</v>
      </c>
      <c r="B391" s="24" t="s">
        <v>377</v>
      </c>
      <c r="C391" s="24" t="s">
        <v>148</v>
      </c>
      <c r="D391" s="24" t="s">
        <v>738</v>
      </c>
      <c r="E391" s="24" t="s">
        <v>394</v>
      </c>
      <c r="F391" s="57">
        <f aca="true" t="shared" si="12" ref="F391:F398">G391+H391</f>
        <v>19305</v>
      </c>
      <c r="G391" s="57">
        <v>0</v>
      </c>
      <c r="H391" s="57">
        <f>H392</f>
        <v>19305</v>
      </c>
    </row>
    <row r="392" spans="1:8" ht="45.75" customHeight="1">
      <c r="A392" s="23" t="s">
        <v>208</v>
      </c>
      <c r="B392" s="11" t="s">
        <v>377</v>
      </c>
      <c r="C392" s="11" t="s">
        <v>148</v>
      </c>
      <c r="D392" s="11" t="s">
        <v>738</v>
      </c>
      <c r="E392" s="11" t="s">
        <v>209</v>
      </c>
      <c r="F392" s="56">
        <f t="shared" si="12"/>
        <v>19305</v>
      </c>
      <c r="G392" s="56"/>
      <c r="H392" s="56">
        <f>H393</f>
        <v>19305</v>
      </c>
    </row>
    <row r="393" spans="1:8" ht="17.25" customHeight="1">
      <c r="A393" s="23" t="s">
        <v>210</v>
      </c>
      <c r="B393" s="11" t="s">
        <v>377</v>
      </c>
      <c r="C393" s="11" t="s">
        <v>148</v>
      </c>
      <c r="D393" s="11" t="s">
        <v>738</v>
      </c>
      <c r="E393" s="11" t="s">
        <v>275</v>
      </c>
      <c r="F393" s="56">
        <f t="shared" si="12"/>
        <v>19305</v>
      </c>
      <c r="G393" s="56"/>
      <c r="H393" s="56">
        <v>19305</v>
      </c>
    </row>
    <row r="394" spans="1:8" ht="60" customHeight="1" hidden="1">
      <c r="A394" s="23" t="s">
        <v>777</v>
      </c>
      <c r="B394" s="11" t="s">
        <v>377</v>
      </c>
      <c r="C394" s="11" t="s">
        <v>148</v>
      </c>
      <c r="D394" s="236" t="s">
        <v>14</v>
      </c>
      <c r="E394" s="24" t="s">
        <v>394</v>
      </c>
      <c r="F394" s="56">
        <f t="shared" si="12"/>
        <v>0</v>
      </c>
      <c r="G394" s="56">
        <f>G395</f>
        <v>0</v>
      </c>
      <c r="H394" s="56">
        <f>H395</f>
        <v>0</v>
      </c>
    </row>
    <row r="395" spans="1:8" ht="72" customHeight="1" hidden="1">
      <c r="A395" s="23" t="s">
        <v>775</v>
      </c>
      <c r="B395" s="11" t="s">
        <v>377</v>
      </c>
      <c r="C395" s="11" t="s">
        <v>148</v>
      </c>
      <c r="D395" s="236" t="s">
        <v>14</v>
      </c>
      <c r="E395" s="11" t="s">
        <v>209</v>
      </c>
      <c r="F395" s="56">
        <f t="shared" si="12"/>
        <v>0</v>
      </c>
      <c r="G395" s="56">
        <f>G396</f>
        <v>0</v>
      </c>
      <c r="H395" s="56">
        <f>H396</f>
        <v>0</v>
      </c>
    </row>
    <row r="396" spans="1:8" ht="17.25" customHeight="1" hidden="1">
      <c r="A396" s="23" t="s">
        <v>210</v>
      </c>
      <c r="B396" s="11" t="s">
        <v>377</v>
      </c>
      <c r="C396" s="11" t="s">
        <v>148</v>
      </c>
      <c r="D396" s="236" t="s">
        <v>14</v>
      </c>
      <c r="E396" s="11" t="s">
        <v>275</v>
      </c>
      <c r="F396" s="56">
        <f t="shared" si="12"/>
        <v>0</v>
      </c>
      <c r="G396" s="56">
        <v>0</v>
      </c>
      <c r="H396" s="56"/>
    </row>
    <row r="397" spans="1:10" ht="20.25" customHeight="1">
      <c r="A397" s="27" t="s">
        <v>561</v>
      </c>
      <c r="B397" s="24" t="s">
        <v>377</v>
      </c>
      <c r="C397" s="24" t="s">
        <v>153</v>
      </c>
      <c r="D397" s="24" t="s">
        <v>307</v>
      </c>
      <c r="E397" s="24" t="s">
        <v>394</v>
      </c>
      <c r="F397" s="57">
        <f t="shared" si="12"/>
        <v>35580.278</v>
      </c>
      <c r="G397" s="57">
        <f>G398+G427+G412</f>
        <v>35580.278</v>
      </c>
      <c r="H397" s="57">
        <f>H398</f>
        <v>0</v>
      </c>
      <c r="J397" s="130"/>
    </row>
    <row r="398" spans="1:9" s="125" customFormat="1" ht="48.75" customHeight="1">
      <c r="A398" s="27" t="s">
        <v>450</v>
      </c>
      <c r="B398" s="24" t="s">
        <v>377</v>
      </c>
      <c r="C398" s="24" t="s">
        <v>153</v>
      </c>
      <c r="D398" s="24" t="s">
        <v>31</v>
      </c>
      <c r="E398" s="24" t="s">
        <v>394</v>
      </c>
      <c r="F398" s="57">
        <f t="shared" si="12"/>
        <v>21994.008</v>
      </c>
      <c r="G398" s="57">
        <f>G399+G417</f>
        <v>21994.008</v>
      </c>
      <c r="H398" s="57">
        <f>H417</f>
        <v>0</v>
      </c>
      <c r="I398" s="131"/>
    </row>
    <row r="399" spans="1:8" ht="33.75" customHeight="1">
      <c r="A399" s="28" t="s">
        <v>277</v>
      </c>
      <c r="B399" s="11" t="s">
        <v>377</v>
      </c>
      <c r="C399" s="11" t="s">
        <v>153</v>
      </c>
      <c r="D399" s="11" t="s">
        <v>57</v>
      </c>
      <c r="E399" s="11" t="s">
        <v>394</v>
      </c>
      <c r="F399" s="56">
        <f>G399+H399</f>
        <v>21994.008</v>
      </c>
      <c r="G399" s="56">
        <f>G400</f>
        <v>21994.008</v>
      </c>
      <c r="H399" s="56"/>
    </row>
    <row r="400" spans="1:8" ht="30" customHeight="1">
      <c r="A400" s="23" t="s">
        <v>132</v>
      </c>
      <c r="B400" s="11" t="s">
        <v>377</v>
      </c>
      <c r="C400" s="11" t="s">
        <v>153</v>
      </c>
      <c r="D400" s="11" t="s">
        <v>58</v>
      </c>
      <c r="E400" s="11" t="s">
        <v>394</v>
      </c>
      <c r="F400" s="56">
        <f>G400+H400</f>
        <v>21994.008</v>
      </c>
      <c r="G400" s="56">
        <f>G401</f>
        <v>21994.008</v>
      </c>
      <c r="H400" s="56"/>
    </row>
    <row r="401" spans="1:8" ht="52.5" customHeight="1">
      <c r="A401" s="23" t="s">
        <v>208</v>
      </c>
      <c r="B401" s="11" t="s">
        <v>377</v>
      </c>
      <c r="C401" s="11" t="s">
        <v>153</v>
      </c>
      <c r="D401" s="11" t="s">
        <v>58</v>
      </c>
      <c r="E401" s="11" t="s">
        <v>209</v>
      </c>
      <c r="F401" s="56">
        <f>G401+H401</f>
        <v>21994.008</v>
      </c>
      <c r="G401" s="56">
        <f>G402+G403+G404+G408+G409+G407+G426</f>
        <v>21994.008</v>
      </c>
      <c r="H401" s="56"/>
    </row>
    <row r="402" spans="1:8" ht="36" customHeight="1">
      <c r="A402" s="23" t="s">
        <v>796</v>
      </c>
      <c r="B402" s="11" t="s">
        <v>377</v>
      </c>
      <c r="C402" s="11" t="s">
        <v>153</v>
      </c>
      <c r="D402" s="11" t="s">
        <v>797</v>
      </c>
      <c r="E402" s="11" t="s">
        <v>275</v>
      </c>
      <c r="F402" s="56">
        <f>G402</f>
        <v>80</v>
      </c>
      <c r="G402" s="56">
        <v>80</v>
      </c>
      <c r="H402" s="56"/>
    </row>
    <row r="403" spans="1:9" ht="34.5" customHeight="1">
      <c r="A403" s="23" t="s">
        <v>938</v>
      </c>
      <c r="B403" s="11" t="s">
        <v>377</v>
      </c>
      <c r="C403" s="11" t="s">
        <v>153</v>
      </c>
      <c r="D403" s="11" t="s">
        <v>59</v>
      </c>
      <c r="E403" s="11" t="s">
        <v>275</v>
      </c>
      <c r="F403" s="56">
        <f aca="true" t="shared" si="13" ref="F403:F419">G403+H403</f>
        <v>6554.179</v>
      </c>
      <c r="G403" s="56">
        <f>6939.203-405.024+20</f>
        <v>6554.179</v>
      </c>
      <c r="H403" s="56"/>
      <c r="I403" s="130"/>
    </row>
    <row r="404" spans="1:9" ht="54" customHeight="1">
      <c r="A404" s="23" t="s">
        <v>973</v>
      </c>
      <c r="B404" s="11" t="s">
        <v>377</v>
      </c>
      <c r="C404" s="11" t="s">
        <v>153</v>
      </c>
      <c r="D404" s="11" t="s">
        <v>970</v>
      </c>
      <c r="E404" s="11" t="s">
        <v>394</v>
      </c>
      <c r="F404" s="56">
        <f>G404+H404</f>
        <v>405.024</v>
      </c>
      <c r="G404" s="56">
        <f>G405</f>
        <v>405.024</v>
      </c>
      <c r="H404" s="56"/>
      <c r="I404" s="130"/>
    </row>
    <row r="405" spans="1:9" ht="51" customHeight="1">
      <c r="A405" s="23" t="s">
        <v>208</v>
      </c>
      <c r="B405" s="11" t="s">
        <v>377</v>
      </c>
      <c r="C405" s="11" t="s">
        <v>153</v>
      </c>
      <c r="D405" s="11" t="s">
        <v>970</v>
      </c>
      <c r="E405" s="11" t="s">
        <v>209</v>
      </c>
      <c r="F405" s="56">
        <f>G405+H405</f>
        <v>405.024</v>
      </c>
      <c r="G405" s="56">
        <f>G406</f>
        <v>405.024</v>
      </c>
      <c r="H405" s="56"/>
      <c r="I405" s="130"/>
    </row>
    <row r="406" spans="1:9" ht="20.25" customHeight="1">
      <c r="A406" s="23" t="s">
        <v>210</v>
      </c>
      <c r="B406" s="11" t="s">
        <v>377</v>
      </c>
      <c r="C406" s="11" t="s">
        <v>153</v>
      </c>
      <c r="D406" s="11" t="s">
        <v>970</v>
      </c>
      <c r="E406" s="11" t="s">
        <v>275</v>
      </c>
      <c r="F406" s="56">
        <f>G406+H406</f>
        <v>405.024</v>
      </c>
      <c r="G406" s="56">
        <v>405.024</v>
      </c>
      <c r="H406" s="56"/>
      <c r="I406" s="130"/>
    </row>
    <row r="407" spans="1:9" ht="47.25" customHeight="1">
      <c r="A407" s="23" t="s">
        <v>928</v>
      </c>
      <c r="B407" s="11" t="s">
        <v>377</v>
      </c>
      <c r="C407" s="11" t="s">
        <v>153</v>
      </c>
      <c r="D407" s="11" t="s">
        <v>782</v>
      </c>
      <c r="E407" s="11" t="s">
        <v>275</v>
      </c>
      <c r="F407" s="56">
        <f t="shared" si="13"/>
        <v>80</v>
      </c>
      <c r="G407" s="56">
        <v>80</v>
      </c>
      <c r="H407" s="56"/>
      <c r="I407" s="130"/>
    </row>
    <row r="408" spans="1:9" ht="31.5" customHeight="1">
      <c r="A408" s="23" t="s">
        <v>805</v>
      </c>
      <c r="B408" s="11" t="s">
        <v>377</v>
      </c>
      <c r="C408" s="11" t="s">
        <v>153</v>
      </c>
      <c r="D408" s="11" t="s">
        <v>60</v>
      </c>
      <c r="E408" s="11" t="s">
        <v>275</v>
      </c>
      <c r="F408" s="56">
        <f t="shared" si="13"/>
        <v>13770.387999999999</v>
      </c>
      <c r="G408" s="56">
        <f>13957.675-410.087+222.8</f>
        <v>13770.387999999999</v>
      </c>
      <c r="H408" s="56"/>
      <c r="I408" s="130"/>
    </row>
    <row r="409" spans="1:9" ht="63" customHeight="1">
      <c r="A409" s="23" t="s">
        <v>974</v>
      </c>
      <c r="B409" s="11" t="s">
        <v>377</v>
      </c>
      <c r="C409" s="11" t="s">
        <v>153</v>
      </c>
      <c r="D409" s="11" t="s">
        <v>970</v>
      </c>
      <c r="E409" s="11" t="s">
        <v>394</v>
      </c>
      <c r="F409" s="56">
        <f>G409+H409</f>
        <v>410.087</v>
      </c>
      <c r="G409" s="56">
        <f>G410</f>
        <v>410.087</v>
      </c>
      <c r="H409" s="56"/>
      <c r="I409" s="130"/>
    </row>
    <row r="410" spans="1:9" ht="51" customHeight="1">
      <c r="A410" s="23" t="s">
        <v>208</v>
      </c>
      <c r="B410" s="11" t="s">
        <v>377</v>
      </c>
      <c r="C410" s="11" t="s">
        <v>153</v>
      </c>
      <c r="D410" s="11" t="s">
        <v>970</v>
      </c>
      <c r="E410" s="11" t="s">
        <v>209</v>
      </c>
      <c r="F410" s="56">
        <f>G410+H410</f>
        <v>410.087</v>
      </c>
      <c r="G410" s="56">
        <f>G411</f>
        <v>410.087</v>
      </c>
      <c r="H410" s="56"/>
      <c r="I410" s="130"/>
    </row>
    <row r="411" spans="1:9" ht="20.25" customHeight="1">
      <c r="A411" s="23" t="s">
        <v>210</v>
      </c>
      <c r="B411" s="11" t="s">
        <v>377</v>
      </c>
      <c r="C411" s="11" t="s">
        <v>153</v>
      </c>
      <c r="D411" s="11" t="s">
        <v>970</v>
      </c>
      <c r="E411" s="11" t="s">
        <v>275</v>
      </c>
      <c r="F411" s="56">
        <f>G411+H411</f>
        <v>410.087</v>
      </c>
      <c r="G411" s="56">
        <f>410.087</f>
        <v>410.087</v>
      </c>
      <c r="H411" s="56"/>
      <c r="I411" s="130"/>
    </row>
    <row r="412" spans="1:9" s="125" customFormat="1" ht="54.75" customHeight="1">
      <c r="A412" s="27" t="s">
        <v>462</v>
      </c>
      <c r="B412" s="24" t="s">
        <v>377</v>
      </c>
      <c r="C412" s="24" t="s">
        <v>153</v>
      </c>
      <c r="D412" s="24" t="s">
        <v>76</v>
      </c>
      <c r="E412" s="24" t="s">
        <v>394</v>
      </c>
      <c r="F412" s="57">
        <f t="shared" si="13"/>
        <v>13586.269999999999</v>
      </c>
      <c r="G412" s="57">
        <f>G414</f>
        <v>13586.269999999999</v>
      </c>
      <c r="H412" s="57">
        <f>H415+H416</f>
        <v>0</v>
      </c>
      <c r="I412" s="131"/>
    </row>
    <row r="413" spans="1:9" s="125" customFormat="1" ht="52.5" customHeight="1">
      <c r="A413" s="27" t="s">
        <v>864</v>
      </c>
      <c r="B413" s="24" t="s">
        <v>377</v>
      </c>
      <c r="C413" s="24" t="s">
        <v>153</v>
      </c>
      <c r="D413" s="24" t="s">
        <v>76</v>
      </c>
      <c r="E413" s="24" t="s">
        <v>394</v>
      </c>
      <c r="F413" s="57">
        <f t="shared" si="13"/>
        <v>13586.269999999999</v>
      </c>
      <c r="G413" s="57">
        <f>G414</f>
        <v>13586.269999999999</v>
      </c>
      <c r="H413" s="57"/>
      <c r="I413" s="131"/>
    </row>
    <row r="414" spans="1:9" ht="24.75" customHeight="1">
      <c r="A414" s="23" t="s">
        <v>173</v>
      </c>
      <c r="B414" s="11" t="s">
        <v>377</v>
      </c>
      <c r="C414" s="11" t="s">
        <v>153</v>
      </c>
      <c r="D414" s="11" t="s">
        <v>76</v>
      </c>
      <c r="E414" s="11" t="s">
        <v>209</v>
      </c>
      <c r="F414" s="56">
        <f t="shared" si="13"/>
        <v>13586.269999999999</v>
      </c>
      <c r="G414" s="56">
        <f>G415+G416</f>
        <v>13586.269999999999</v>
      </c>
      <c r="H414" s="56"/>
      <c r="I414" s="130"/>
    </row>
    <row r="415" spans="1:9" ht="36" customHeight="1">
      <c r="A415" s="35" t="s">
        <v>912</v>
      </c>
      <c r="B415" s="11" t="s">
        <v>377</v>
      </c>
      <c r="C415" s="11" t="s">
        <v>153</v>
      </c>
      <c r="D415" s="11" t="s">
        <v>865</v>
      </c>
      <c r="E415" s="11" t="s">
        <v>275</v>
      </c>
      <c r="F415" s="56">
        <f t="shared" si="13"/>
        <v>9555.715999999999</v>
      </c>
      <c r="G415" s="56">
        <f>9282.416+273.3</f>
        <v>9555.715999999999</v>
      </c>
      <c r="H415" s="56"/>
      <c r="I415" s="130"/>
    </row>
    <row r="416" spans="1:9" ht="34.5" customHeight="1">
      <c r="A416" s="35" t="s">
        <v>916</v>
      </c>
      <c r="B416" s="11" t="s">
        <v>377</v>
      </c>
      <c r="C416" s="11" t="s">
        <v>153</v>
      </c>
      <c r="D416" s="11" t="s">
        <v>866</v>
      </c>
      <c r="E416" s="11" t="s">
        <v>275</v>
      </c>
      <c r="F416" s="56">
        <f t="shared" si="13"/>
        <v>4030.554</v>
      </c>
      <c r="G416" s="56">
        <v>4030.554</v>
      </c>
      <c r="H416" s="56"/>
      <c r="I416" s="130"/>
    </row>
    <row r="417" spans="1:9" ht="80.25" customHeight="1" hidden="1">
      <c r="A417" s="35" t="s">
        <v>582</v>
      </c>
      <c r="B417" s="11" t="s">
        <v>377</v>
      </c>
      <c r="C417" s="11" t="s">
        <v>153</v>
      </c>
      <c r="D417" s="11" t="s">
        <v>797</v>
      </c>
      <c r="E417" s="51" t="s">
        <v>394</v>
      </c>
      <c r="F417" s="98">
        <f t="shared" si="13"/>
        <v>0</v>
      </c>
      <c r="G417" s="98">
        <f>G418+G420</f>
        <v>0</v>
      </c>
      <c r="H417" s="98">
        <f>H418</f>
        <v>0</v>
      </c>
      <c r="I417" s="130"/>
    </row>
    <row r="418" spans="1:9" ht="88.5" customHeight="1" hidden="1">
      <c r="A418" s="23" t="s">
        <v>600</v>
      </c>
      <c r="B418" s="11" t="s">
        <v>377</v>
      </c>
      <c r="C418" s="11" t="s">
        <v>153</v>
      </c>
      <c r="D418" s="11" t="s">
        <v>806</v>
      </c>
      <c r="E418" s="11" t="s">
        <v>394</v>
      </c>
      <c r="F418" s="56">
        <f t="shared" si="13"/>
        <v>0</v>
      </c>
      <c r="G418" s="56">
        <f>G419</f>
        <v>0</v>
      </c>
      <c r="H418" s="56">
        <f>H419</f>
        <v>0</v>
      </c>
      <c r="I418" s="130"/>
    </row>
    <row r="419" spans="1:9" ht="23.25" customHeight="1" hidden="1">
      <c r="A419" s="23" t="s">
        <v>210</v>
      </c>
      <c r="B419" s="11" t="s">
        <v>377</v>
      </c>
      <c r="C419" s="11" t="s">
        <v>153</v>
      </c>
      <c r="D419" s="11" t="s">
        <v>807</v>
      </c>
      <c r="E419" s="11" t="s">
        <v>209</v>
      </c>
      <c r="F419" s="56">
        <f t="shared" si="13"/>
        <v>0</v>
      </c>
      <c r="G419" s="56">
        <v>0</v>
      </c>
      <c r="H419" s="56">
        <v>0</v>
      </c>
      <c r="I419" s="130"/>
    </row>
    <row r="420" spans="1:9" ht="111.75" customHeight="1" hidden="1">
      <c r="A420" s="23" t="s">
        <v>583</v>
      </c>
      <c r="B420" s="11" t="s">
        <v>377</v>
      </c>
      <c r="C420" s="11" t="s">
        <v>153</v>
      </c>
      <c r="D420" s="11" t="s">
        <v>808</v>
      </c>
      <c r="E420" s="11" t="s">
        <v>209</v>
      </c>
      <c r="F420" s="56">
        <f aca="true" t="shared" si="14" ref="F420:F425">G420</f>
        <v>0</v>
      </c>
      <c r="G420" s="56">
        <f>G421</f>
        <v>0</v>
      </c>
      <c r="H420" s="56">
        <f>H421</f>
        <v>0</v>
      </c>
      <c r="I420" s="130"/>
    </row>
    <row r="421" spans="1:9" ht="24" customHeight="1" hidden="1">
      <c r="A421" s="23" t="s">
        <v>210</v>
      </c>
      <c r="B421" s="11" t="s">
        <v>377</v>
      </c>
      <c r="C421" s="11" t="s">
        <v>153</v>
      </c>
      <c r="D421" s="11" t="s">
        <v>809</v>
      </c>
      <c r="E421" s="11" t="s">
        <v>275</v>
      </c>
      <c r="F421" s="56">
        <f t="shared" si="14"/>
        <v>0</v>
      </c>
      <c r="G421" s="56">
        <v>0</v>
      </c>
      <c r="H421" s="56">
        <v>0</v>
      </c>
      <c r="I421" s="130"/>
    </row>
    <row r="422" spans="1:9" ht="1.5" customHeight="1" hidden="1">
      <c r="A422" s="35" t="s">
        <v>553</v>
      </c>
      <c r="B422" s="11" t="s">
        <v>377</v>
      </c>
      <c r="C422" s="11" t="s">
        <v>153</v>
      </c>
      <c r="D422" s="11" t="s">
        <v>810</v>
      </c>
      <c r="E422" s="51" t="s">
        <v>394</v>
      </c>
      <c r="F422" s="98">
        <f t="shared" si="14"/>
        <v>0</v>
      </c>
      <c r="G422" s="98">
        <f>G423</f>
        <v>0</v>
      </c>
      <c r="H422" s="98"/>
      <c r="I422" s="130"/>
    </row>
    <row r="423" spans="1:9" ht="34.5" customHeight="1" hidden="1">
      <c r="A423" s="23" t="s">
        <v>562</v>
      </c>
      <c r="B423" s="11" t="s">
        <v>377</v>
      </c>
      <c r="C423" s="11" t="s">
        <v>153</v>
      </c>
      <c r="D423" s="11" t="s">
        <v>811</v>
      </c>
      <c r="E423" s="11" t="s">
        <v>394</v>
      </c>
      <c r="F423" s="56">
        <f t="shared" si="14"/>
        <v>0</v>
      </c>
      <c r="G423" s="56">
        <f>G424</f>
        <v>0</v>
      </c>
      <c r="H423" s="56"/>
      <c r="I423" s="130"/>
    </row>
    <row r="424" spans="1:9" ht="47.25" customHeight="1" hidden="1">
      <c r="A424" s="23" t="s">
        <v>208</v>
      </c>
      <c r="B424" s="11" t="s">
        <v>377</v>
      </c>
      <c r="C424" s="11" t="s">
        <v>153</v>
      </c>
      <c r="D424" s="11" t="s">
        <v>812</v>
      </c>
      <c r="E424" s="11" t="s">
        <v>209</v>
      </c>
      <c r="F424" s="56">
        <f t="shared" si="14"/>
        <v>0</v>
      </c>
      <c r="G424" s="56">
        <f>G425</f>
        <v>0</v>
      </c>
      <c r="H424" s="56"/>
      <c r="I424" s="130"/>
    </row>
    <row r="425" spans="1:9" ht="23.25" customHeight="1" hidden="1">
      <c r="A425" s="23" t="s">
        <v>210</v>
      </c>
      <c r="B425" s="11" t="s">
        <v>377</v>
      </c>
      <c r="C425" s="11" t="s">
        <v>153</v>
      </c>
      <c r="D425" s="11" t="s">
        <v>813</v>
      </c>
      <c r="E425" s="11" t="s">
        <v>275</v>
      </c>
      <c r="F425" s="56">
        <f t="shared" si="14"/>
        <v>0</v>
      </c>
      <c r="G425" s="56"/>
      <c r="H425" s="56"/>
      <c r="I425" s="130"/>
    </row>
    <row r="426" spans="1:9" ht="81.75" customHeight="1">
      <c r="A426" s="23" t="s">
        <v>820</v>
      </c>
      <c r="B426" s="11" t="s">
        <v>377</v>
      </c>
      <c r="C426" s="11" t="s">
        <v>153</v>
      </c>
      <c r="D426" s="11" t="s">
        <v>806</v>
      </c>
      <c r="E426" s="11" t="s">
        <v>275</v>
      </c>
      <c r="F426" s="56">
        <f>G426</f>
        <v>694.33</v>
      </c>
      <c r="G426" s="56">
        <v>694.33</v>
      </c>
      <c r="H426" s="56"/>
      <c r="I426" s="130"/>
    </row>
    <row r="427" spans="1:9" ht="50.25" customHeight="1" hidden="1">
      <c r="A427" s="27" t="s">
        <v>452</v>
      </c>
      <c r="B427" s="24" t="s">
        <v>377</v>
      </c>
      <c r="C427" s="24" t="s">
        <v>153</v>
      </c>
      <c r="D427" s="24" t="s">
        <v>836</v>
      </c>
      <c r="E427" s="24" t="s">
        <v>394</v>
      </c>
      <c r="F427" s="57">
        <f aca="true" t="shared" si="15" ref="F427:F442">G427+H427</f>
        <v>0</v>
      </c>
      <c r="G427" s="57">
        <f>G428</f>
        <v>0</v>
      </c>
      <c r="H427" s="57">
        <f>H428</f>
        <v>0</v>
      </c>
      <c r="I427" s="130"/>
    </row>
    <row r="428" spans="1:9" ht="49.5" customHeight="1" hidden="1">
      <c r="A428" s="23" t="s">
        <v>208</v>
      </c>
      <c r="B428" s="11" t="s">
        <v>377</v>
      </c>
      <c r="C428" s="11" t="s">
        <v>153</v>
      </c>
      <c r="D428" s="11" t="s">
        <v>836</v>
      </c>
      <c r="E428" s="11" t="s">
        <v>209</v>
      </c>
      <c r="F428" s="56">
        <f t="shared" si="15"/>
        <v>0</v>
      </c>
      <c r="G428" s="56">
        <f>G429</f>
        <v>0</v>
      </c>
      <c r="H428" s="56">
        <f>H429</f>
        <v>0</v>
      </c>
      <c r="I428" s="130"/>
    </row>
    <row r="429" spans="1:9" ht="18.75" customHeight="1" hidden="1">
      <c r="A429" s="23" t="s">
        <v>210</v>
      </c>
      <c r="B429" s="11" t="s">
        <v>377</v>
      </c>
      <c r="C429" s="11" t="s">
        <v>153</v>
      </c>
      <c r="D429" s="11" t="s">
        <v>836</v>
      </c>
      <c r="E429" s="11" t="s">
        <v>275</v>
      </c>
      <c r="F429" s="56">
        <f t="shared" si="15"/>
        <v>0</v>
      </c>
      <c r="G429" s="56">
        <v>0</v>
      </c>
      <c r="H429" s="56">
        <v>0</v>
      </c>
      <c r="I429" s="130"/>
    </row>
    <row r="430" spans="1:8" s="125" customFormat="1" ht="48.75" customHeight="1">
      <c r="A430" s="27" t="s">
        <v>450</v>
      </c>
      <c r="B430" s="24" t="s">
        <v>377</v>
      </c>
      <c r="C430" s="24" t="s">
        <v>374</v>
      </c>
      <c r="D430" s="24" t="s">
        <v>31</v>
      </c>
      <c r="E430" s="24" t="s">
        <v>394</v>
      </c>
      <c r="F430" s="57">
        <f t="shared" si="15"/>
        <v>50</v>
      </c>
      <c r="G430" s="57">
        <f>G431</f>
        <v>50</v>
      </c>
      <c r="H430" s="57">
        <f>H431</f>
        <v>0</v>
      </c>
    </row>
    <row r="431" spans="1:8" ht="32.25" customHeight="1">
      <c r="A431" s="28" t="s">
        <v>369</v>
      </c>
      <c r="B431" s="11" t="s">
        <v>377</v>
      </c>
      <c r="C431" s="11" t="s">
        <v>374</v>
      </c>
      <c r="D431" s="11" t="s">
        <v>64</v>
      </c>
      <c r="E431" s="11" t="s">
        <v>394</v>
      </c>
      <c r="F431" s="56">
        <f t="shared" si="15"/>
        <v>50</v>
      </c>
      <c r="G431" s="56">
        <f>G432</f>
        <v>50</v>
      </c>
      <c r="H431" s="56">
        <f>H432</f>
        <v>0</v>
      </c>
    </row>
    <row r="432" spans="1:8" ht="32.25" customHeight="1">
      <c r="A432" s="23" t="s">
        <v>244</v>
      </c>
      <c r="B432" s="11" t="s">
        <v>377</v>
      </c>
      <c r="C432" s="11" t="s">
        <v>374</v>
      </c>
      <c r="D432" s="11" t="s">
        <v>65</v>
      </c>
      <c r="E432" s="11" t="s">
        <v>394</v>
      </c>
      <c r="F432" s="56">
        <f t="shared" si="15"/>
        <v>50</v>
      </c>
      <c r="G432" s="56">
        <f>G433</f>
        <v>50</v>
      </c>
      <c r="H432" s="56">
        <f>H434</f>
        <v>0</v>
      </c>
    </row>
    <row r="433" spans="1:8" ht="49.5" customHeight="1">
      <c r="A433" s="23" t="s">
        <v>208</v>
      </c>
      <c r="B433" s="11" t="s">
        <v>377</v>
      </c>
      <c r="C433" s="11" t="s">
        <v>374</v>
      </c>
      <c r="D433" s="11" t="s">
        <v>65</v>
      </c>
      <c r="E433" s="11" t="s">
        <v>209</v>
      </c>
      <c r="F433" s="56">
        <f t="shared" si="15"/>
        <v>50</v>
      </c>
      <c r="G433" s="56">
        <f>G434</f>
        <v>50</v>
      </c>
      <c r="H433" s="56"/>
    </row>
    <row r="434" spans="1:8" ht="20.25" customHeight="1">
      <c r="A434" s="23" t="s">
        <v>210</v>
      </c>
      <c r="B434" s="11" t="s">
        <v>377</v>
      </c>
      <c r="C434" s="11" t="s">
        <v>374</v>
      </c>
      <c r="D434" s="11" t="s">
        <v>65</v>
      </c>
      <c r="E434" s="11" t="s">
        <v>275</v>
      </c>
      <c r="F434" s="56">
        <f t="shared" si="15"/>
        <v>50</v>
      </c>
      <c r="G434" s="56">
        <f>30+20</f>
        <v>50</v>
      </c>
      <c r="H434" s="56"/>
    </row>
    <row r="435" spans="1:8" ht="20.25" customHeight="1">
      <c r="A435" s="27" t="s">
        <v>669</v>
      </c>
      <c r="B435" s="24" t="s">
        <v>377</v>
      </c>
      <c r="C435" s="24" t="s">
        <v>377</v>
      </c>
      <c r="D435" s="24" t="s">
        <v>307</v>
      </c>
      <c r="E435" s="24" t="s">
        <v>394</v>
      </c>
      <c r="F435" s="57">
        <f t="shared" si="15"/>
        <v>1614.1213</v>
      </c>
      <c r="G435" s="57">
        <f>G436</f>
        <v>0</v>
      </c>
      <c r="H435" s="57">
        <f>H436</f>
        <v>1614.1213</v>
      </c>
    </row>
    <row r="436" spans="1:8" ht="49.5" customHeight="1">
      <c r="A436" s="27" t="s">
        <v>450</v>
      </c>
      <c r="B436" s="24" t="s">
        <v>377</v>
      </c>
      <c r="C436" s="24" t="s">
        <v>377</v>
      </c>
      <c r="D436" s="24" t="s">
        <v>31</v>
      </c>
      <c r="E436" s="24" t="s">
        <v>394</v>
      </c>
      <c r="F436" s="56">
        <f t="shared" si="15"/>
        <v>1614.1213</v>
      </c>
      <c r="G436" s="56">
        <f>G437+G443</f>
        <v>0</v>
      </c>
      <c r="H436" s="56">
        <f>H437+H443</f>
        <v>1614.1213</v>
      </c>
    </row>
    <row r="437" spans="1:8" ht="33.75" customHeight="1">
      <c r="A437" s="28" t="s">
        <v>441</v>
      </c>
      <c r="B437" s="11" t="s">
        <v>377</v>
      </c>
      <c r="C437" s="11" t="s">
        <v>377</v>
      </c>
      <c r="D437" s="11" t="s">
        <v>66</v>
      </c>
      <c r="E437" s="11" t="s">
        <v>394</v>
      </c>
      <c r="F437" s="56">
        <f t="shared" si="15"/>
        <v>1614.1213</v>
      </c>
      <c r="G437" s="56">
        <f>G438+G450</f>
        <v>0</v>
      </c>
      <c r="H437" s="56">
        <f>H438</f>
        <v>1614.1213</v>
      </c>
    </row>
    <row r="438" spans="1:8" s="125" customFormat="1" ht="65.25" customHeight="1">
      <c r="A438" s="27" t="s">
        <v>698</v>
      </c>
      <c r="B438" s="24" t="s">
        <v>377</v>
      </c>
      <c r="C438" s="24" t="s">
        <v>377</v>
      </c>
      <c r="D438" s="24" t="s">
        <v>66</v>
      </c>
      <c r="E438" s="24" t="s">
        <v>394</v>
      </c>
      <c r="F438" s="57">
        <f t="shared" si="15"/>
        <v>1614.1213</v>
      </c>
      <c r="G438" s="57"/>
      <c r="H438" s="57">
        <f>H439+H441</f>
        <v>1614.1213</v>
      </c>
    </row>
    <row r="439" spans="1:8" ht="33" customHeight="1" hidden="1">
      <c r="A439" s="44" t="s">
        <v>199</v>
      </c>
      <c r="B439" s="11" t="s">
        <v>377</v>
      </c>
      <c r="C439" s="11" t="s">
        <v>377</v>
      </c>
      <c r="D439" s="11" t="s">
        <v>67</v>
      </c>
      <c r="E439" s="11" t="s">
        <v>156</v>
      </c>
      <c r="F439" s="56">
        <f t="shared" si="15"/>
        <v>0</v>
      </c>
      <c r="G439" s="56"/>
      <c r="H439" s="56">
        <f>H440</f>
        <v>0</v>
      </c>
    </row>
    <row r="440" spans="1:8" ht="33" customHeight="1" hidden="1">
      <c r="A440" s="44" t="s">
        <v>200</v>
      </c>
      <c r="B440" s="11" t="s">
        <v>377</v>
      </c>
      <c r="C440" s="11" t="s">
        <v>377</v>
      </c>
      <c r="D440" s="11" t="s">
        <v>67</v>
      </c>
      <c r="E440" s="11" t="s">
        <v>201</v>
      </c>
      <c r="F440" s="56">
        <f t="shared" si="15"/>
        <v>0</v>
      </c>
      <c r="G440" s="56"/>
      <c r="H440" s="56"/>
    </row>
    <row r="441" spans="1:8" ht="48.75" customHeight="1">
      <c r="A441" s="44" t="s">
        <v>208</v>
      </c>
      <c r="B441" s="11" t="s">
        <v>377</v>
      </c>
      <c r="C441" s="11" t="s">
        <v>377</v>
      </c>
      <c r="D441" s="11" t="s">
        <v>67</v>
      </c>
      <c r="E441" s="11" t="s">
        <v>209</v>
      </c>
      <c r="F441" s="56">
        <f t="shared" si="15"/>
        <v>1614.1213</v>
      </c>
      <c r="G441" s="56"/>
      <c r="H441" s="56">
        <f>H442</f>
        <v>1614.1213</v>
      </c>
    </row>
    <row r="442" spans="1:8" ht="18" customHeight="1">
      <c r="A442" s="44" t="s">
        <v>210</v>
      </c>
      <c r="B442" s="11" t="s">
        <v>377</v>
      </c>
      <c r="C442" s="11" t="s">
        <v>377</v>
      </c>
      <c r="D442" s="11" t="s">
        <v>67</v>
      </c>
      <c r="E442" s="11" t="s">
        <v>275</v>
      </c>
      <c r="F442" s="56">
        <f t="shared" si="15"/>
        <v>1614.1213</v>
      </c>
      <c r="G442" s="56"/>
      <c r="H442" s="99">
        <f>1914.1213-300</f>
        <v>1614.1213</v>
      </c>
    </row>
    <row r="443" spans="1:9" ht="51" customHeight="1" hidden="1">
      <c r="A443" s="35" t="s">
        <v>640</v>
      </c>
      <c r="B443" s="11" t="s">
        <v>377</v>
      </c>
      <c r="C443" s="11" t="s">
        <v>377</v>
      </c>
      <c r="D443" s="51" t="s">
        <v>307</v>
      </c>
      <c r="E443" s="51" t="s">
        <v>394</v>
      </c>
      <c r="F443" s="98">
        <f aca="true" t="shared" si="16" ref="F443:F449">G443+H443</f>
        <v>0</v>
      </c>
      <c r="G443" s="98">
        <f>G447</f>
        <v>0</v>
      </c>
      <c r="H443" s="98">
        <f>H444</f>
        <v>0</v>
      </c>
      <c r="I443" s="130"/>
    </row>
    <row r="444" spans="1:9" ht="82.5" customHeight="1" hidden="1">
      <c r="A444" s="23" t="s">
        <v>650</v>
      </c>
      <c r="B444" s="11" t="s">
        <v>377</v>
      </c>
      <c r="C444" s="11" t="s">
        <v>377</v>
      </c>
      <c r="D444" s="11" t="s">
        <v>659</v>
      </c>
      <c r="E444" s="11" t="s">
        <v>394</v>
      </c>
      <c r="F444" s="56">
        <f t="shared" si="16"/>
        <v>0</v>
      </c>
      <c r="G444" s="56"/>
      <c r="H444" s="56">
        <f>H445</f>
        <v>0</v>
      </c>
      <c r="I444" s="130"/>
    </row>
    <row r="445" spans="1:9" ht="45" customHeight="1" hidden="1">
      <c r="A445" s="23" t="s">
        <v>208</v>
      </c>
      <c r="B445" s="11" t="s">
        <v>377</v>
      </c>
      <c r="C445" s="11" t="s">
        <v>377</v>
      </c>
      <c r="D445" s="11" t="s">
        <v>659</v>
      </c>
      <c r="E445" s="11" t="s">
        <v>209</v>
      </c>
      <c r="F445" s="56">
        <f t="shared" si="16"/>
        <v>0</v>
      </c>
      <c r="G445" s="56"/>
      <c r="H445" s="56">
        <f>H446</f>
        <v>0</v>
      </c>
      <c r="I445" s="130"/>
    </row>
    <row r="446" spans="1:9" ht="23.25" customHeight="1" hidden="1">
      <c r="A446" s="23" t="s">
        <v>210</v>
      </c>
      <c r="B446" s="11" t="s">
        <v>377</v>
      </c>
      <c r="C446" s="11" t="s">
        <v>377</v>
      </c>
      <c r="D446" s="11" t="s">
        <v>659</v>
      </c>
      <c r="E446" s="11" t="s">
        <v>275</v>
      </c>
      <c r="F446" s="56">
        <f t="shared" si="16"/>
        <v>0</v>
      </c>
      <c r="G446" s="56"/>
      <c r="H446" s="56">
        <v>0</v>
      </c>
      <c r="I446" s="130"/>
    </row>
    <row r="447" spans="1:9" ht="93.75" customHeight="1" hidden="1">
      <c r="A447" s="23" t="s">
        <v>651</v>
      </c>
      <c r="B447" s="11" t="s">
        <v>377</v>
      </c>
      <c r="C447" s="11" t="s">
        <v>377</v>
      </c>
      <c r="D447" s="11" t="s">
        <v>701</v>
      </c>
      <c r="E447" s="11" t="s">
        <v>394</v>
      </c>
      <c r="F447" s="56">
        <f t="shared" si="16"/>
        <v>0</v>
      </c>
      <c r="G447" s="56">
        <f>G448</f>
        <v>0</v>
      </c>
      <c r="H447" s="56"/>
      <c r="I447" s="130"/>
    </row>
    <row r="448" spans="1:9" ht="48" customHeight="1" hidden="1">
      <c r="A448" s="23" t="s">
        <v>208</v>
      </c>
      <c r="B448" s="11" t="s">
        <v>377</v>
      </c>
      <c r="C448" s="11" t="s">
        <v>377</v>
      </c>
      <c r="D448" s="11" t="s">
        <v>701</v>
      </c>
      <c r="E448" s="11" t="s">
        <v>209</v>
      </c>
      <c r="F448" s="56">
        <f t="shared" si="16"/>
        <v>0</v>
      </c>
      <c r="G448" s="56">
        <f>G449</f>
        <v>0</v>
      </c>
      <c r="H448" s="56"/>
      <c r="I448" s="130"/>
    </row>
    <row r="449" spans="1:9" ht="23.25" customHeight="1" hidden="1">
      <c r="A449" s="23" t="s">
        <v>210</v>
      </c>
      <c r="B449" s="11" t="s">
        <v>377</v>
      </c>
      <c r="C449" s="11" t="s">
        <v>377</v>
      </c>
      <c r="D449" s="11" t="s">
        <v>701</v>
      </c>
      <c r="E449" s="11" t="s">
        <v>275</v>
      </c>
      <c r="F449" s="56">
        <f t="shared" si="16"/>
        <v>0</v>
      </c>
      <c r="G449" s="56">
        <v>0</v>
      </c>
      <c r="H449" s="56"/>
      <c r="I449" s="130"/>
    </row>
    <row r="450" spans="1:9" ht="66" customHeight="1" hidden="1">
      <c r="A450" s="23" t="s">
        <v>803</v>
      </c>
      <c r="B450" s="11" t="s">
        <v>377</v>
      </c>
      <c r="C450" s="11" t="s">
        <v>377</v>
      </c>
      <c r="D450" s="11" t="s">
        <v>802</v>
      </c>
      <c r="E450" s="11" t="s">
        <v>394</v>
      </c>
      <c r="F450" s="56">
        <f>G450</f>
        <v>0</v>
      </c>
      <c r="G450" s="56">
        <f>G451</f>
        <v>0</v>
      </c>
      <c r="H450" s="56"/>
      <c r="I450" s="130"/>
    </row>
    <row r="451" spans="1:9" ht="23.25" customHeight="1" hidden="1">
      <c r="A451" s="44" t="s">
        <v>208</v>
      </c>
      <c r="B451" s="11" t="s">
        <v>377</v>
      </c>
      <c r="C451" s="11" t="s">
        <v>377</v>
      </c>
      <c r="D451" s="11" t="s">
        <v>802</v>
      </c>
      <c r="E451" s="11" t="s">
        <v>209</v>
      </c>
      <c r="F451" s="56">
        <f>G451</f>
        <v>0</v>
      </c>
      <c r="G451" s="56">
        <f>G452</f>
        <v>0</v>
      </c>
      <c r="H451" s="56"/>
      <c r="I451" s="130"/>
    </row>
    <row r="452" spans="1:9" ht="23.25" customHeight="1" hidden="1">
      <c r="A452" s="44" t="s">
        <v>210</v>
      </c>
      <c r="B452" s="11" t="s">
        <v>377</v>
      </c>
      <c r="C452" s="11" t="s">
        <v>377</v>
      </c>
      <c r="D452" s="11" t="s">
        <v>802</v>
      </c>
      <c r="E452" s="11" t="s">
        <v>275</v>
      </c>
      <c r="F452" s="56">
        <f>G452</f>
        <v>0</v>
      </c>
      <c r="G452" s="56">
        <v>0</v>
      </c>
      <c r="H452" s="56"/>
      <c r="I452" s="130"/>
    </row>
    <row r="453" spans="1:10" s="125" customFormat="1" ht="18" customHeight="1">
      <c r="A453" s="27" t="s">
        <v>354</v>
      </c>
      <c r="B453" s="24" t="s">
        <v>377</v>
      </c>
      <c r="C453" s="24" t="s">
        <v>362</v>
      </c>
      <c r="D453" s="24" t="s">
        <v>307</v>
      </c>
      <c r="E453" s="24" t="s">
        <v>394</v>
      </c>
      <c r="F453" s="57">
        <f aca="true" t="shared" si="17" ref="F453:F460">G453+H453</f>
        <v>53686.420999999995</v>
      </c>
      <c r="G453" s="57">
        <f>G454+G468+G471+G478+G484+G496+G489+G493</f>
        <v>51736.202</v>
      </c>
      <c r="H453" s="57">
        <f>H471+H478+H496</f>
        <v>1950.219</v>
      </c>
      <c r="J453" s="131"/>
    </row>
    <row r="454" spans="1:8" ht="33.75" customHeight="1">
      <c r="A454" s="28" t="s">
        <v>250</v>
      </c>
      <c r="B454" s="11" t="s">
        <v>377</v>
      </c>
      <c r="C454" s="11" t="s">
        <v>362</v>
      </c>
      <c r="D454" s="11" t="s">
        <v>68</v>
      </c>
      <c r="E454" s="11" t="s">
        <v>394</v>
      </c>
      <c r="F454" s="56">
        <f t="shared" si="17"/>
        <v>46294.814</v>
      </c>
      <c r="G454" s="56">
        <f>G455+G463</f>
        <v>46294.814</v>
      </c>
      <c r="H454" s="56">
        <f>H455</f>
        <v>0</v>
      </c>
    </row>
    <row r="455" spans="1:8" ht="50.25" customHeight="1">
      <c r="A455" s="23" t="s">
        <v>70</v>
      </c>
      <c r="B455" s="11" t="s">
        <v>377</v>
      </c>
      <c r="C455" s="11" t="s">
        <v>362</v>
      </c>
      <c r="D455" s="11" t="s">
        <v>69</v>
      </c>
      <c r="E455" s="11" t="s">
        <v>394</v>
      </c>
      <c r="F455" s="56">
        <f t="shared" si="17"/>
        <v>44523.424999999996</v>
      </c>
      <c r="G455" s="56">
        <f>G456+G458+G460</f>
        <v>44523.424999999996</v>
      </c>
      <c r="H455" s="56">
        <f>SUM(H456:H462)</f>
        <v>0</v>
      </c>
    </row>
    <row r="456" spans="1:8" ht="95.25" customHeight="1">
      <c r="A456" s="23" t="s">
        <v>182</v>
      </c>
      <c r="B456" s="11" t="s">
        <v>377</v>
      </c>
      <c r="C456" s="11" t="s">
        <v>362</v>
      </c>
      <c r="D456" s="11" t="s">
        <v>69</v>
      </c>
      <c r="E456" s="11" t="s">
        <v>151</v>
      </c>
      <c r="F456" s="56">
        <f t="shared" si="17"/>
        <v>37435.178</v>
      </c>
      <c r="G456" s="56">
        <f>G457</f>
        <v>37435.178</v>
      </c>
      <c r="H456" s="56"/>
    </row>
    <row r="457" spans="1:9" ht="32.25" customHeight="1">
      <c r="A457" s="23" t="s">
        <v>198</v>
      </c>
      <c r="B457" s="11" t="s">
        <v>377</v>
      </c>
      <c r="C457" s="11" t="s">
        <v>362</v>
      </c>
      <c r="D457" s="11" t="s">
        <v>69</v>
      </c>
      <c r="E457" s="11" t="s">
        <v>158</v>
      </c>
      <c r="F457" s="56">
        <f t="shared" si="17"/>
        <v>37435.178</v>
      </c>
      <c r="G457" s="56">
        <v>37435.178</v>
      </c>
      <c r="H457" s="101"/>
      <c r="I457" s="126"/>
    </row>
    <row r="458" spans="1:8" ht="33" customHeight="1">
      <c r="A458" s="23" t="s">
        <v>185</v>
      </c>
      <c r="B458" s="11" t="s">
        <v>377</v>
      </c>
      <c r="C458" s="11" t="s">
        <v>362</v>
      </c>
      <c r="D458" s="11" t="s">
        <v>69</v>
      </c>
      <c r="E458" s="11" t="s">
        <v>155</v>
      </c>
      <c r="F458" s="56">
        <f t="shared" si="17"/>
        <v>7063.647</v>
      </c>
      <c r="G458" s="56">
        <f>G459</f>
        <v>7063.647</v>
      </c>
      <c r="H458" s="101"/>
    </row>
    <row r="459" spans="1:9" ht="48.75" customHeight="1">
      <c r="A459" s="44" t="s">
        <v>186</v>
      </c>
      <c r="B459" s="11" t="s">
        <v>377</v>
      </c>
      <c r="C459" s="11" t="s">
        <v>362</v>
      </c>
      <c r="D459" s="11" t="s">
        <v>69</v>
      </c>
      <c r="E459" s="11" t="s">
        <v>187</v>
      </c>
      <c r="F459" s="56">
        <f t="shared" si="17"/>
        <v>7063.647</v>
      </c>
      <c r="G459" s="56">
        <f>7363.647-300</f>
        <v>7063.647</v>
      </c>
      <c r="H459" s="56"/>
      <c r="I459" s="126"/>
    </row>
    <row r="460" spans="1:8" ht="19.5" customHeight="1">
      <c r="A460" s="23" t="s">
        <v>190</v>
      </c>
      <c r="B460" s="11" t="s">
        <v>377</v>
      </c>
      <c r="C460" s="11" t="s">
        <v>362</v>
      </c>
      <c r="D460" s="11" t="s">
        <v>69</v>
      </c>
      <c r="E460" s="11" t="s">
        <v>191</v>
      </c>
      <c r="F460" s="56">
        <f t="shared" si="17"/>
        <v>24.6</v>
      </c>
      <c r="G460" s="56">
        <f>G461+G462</f>
        <v>24.6</v>
      </c>
      <c r="H460" s="56"/>
    </row>
    <row r="461" spans="1:8" ht="19.5" customHeight="1" hidden="1">
      <c r="A461" s="23" t="s">
        <v>194</v>
      </c>
      <c r="B461" s="11" t="s">
        <v>377</v>
      </c>
      <c r="C461" s="11" t="s">
        <v>362</v>
      </c>
      <c r="D461" s="11" t="s">
        <v>69</v>
      </c>
      <c r="E461" s="11" t="s">
        <v>195</v>
      </c>
      <c r="F461" s="56">
        <f>G461</f>
        <v>0</v>
      </c>
      <c r="G461" s="56"/>
      <c r="H461" s="56"/>
    </row>
    <row r="462" spans="1:8" ht="19.5" customHeight="1">
      <c r="A462" s="23" t="s">
        <v>188</v>
      </c>
      <c r="B462" s="11" t="s">
        <v>377</v>
      </c>
      <c r="C462" s="11" t="s">
        <v>362</v>
      </c>
      <c r="D462" s="11" t="s">
        <v>69</v>
      </c>
      <c r="E462" s="11" t="s">
        <v>189</v>
      </c>
      <c r="F462" s="56">
        <f>G462+H462</f>
        <v>24.6</v>
      </c>
      <c r="G462" s="56">
        <v>24.6</v>
      </c>
      <c r="H462" s="56"/>
    </row>
    <row r="463" spans="1:8" ht="65.25" customHeight="1">
      <c r="A463" s="28" t="s">
        <v>517</v>
      </c>
      <c r="B463" s="11" t="s">
        <v>377</v>
      </c>
      <c r="C463" s="11" t="s">
        <v>362</v>
      </c>
      <c r="D463" s="11" t="s">
        <v>69</v>
      </c>
      <c r="E463" s="11" t="s">
        <v>394</v>
      </c>
      <c r="F463" s="56">
        <f>G463</f>
        <v>1771.3890000000001</v>
      </c>
      <c r="G463" s="56">
        <f>G464+G466</f>
        <v>1771.3890000000001</v>
      </c>
      <c r="H463" s="129"/>
    </row>
    <row r="464" spans="1:8" ht="93.75" customHeight="1">
      <c r="A464" s="23" t="s">
        <v>182</v>
      </c>
      <c r="B464" s="11" t="s">
        <v>377</v>
      </c>
      <c r="C464" s="11" t="s">
        <v>362</v>
      </c>
      <c r="D464" s="11" t="s">
        <v>69</v>
      </c>
      <c r="E464" s="11" t="s">
        <v>151</v>
      </c>
      <c r="F464" s="56">
        <f>G464</f>
        <v>1741.3890000000001</v>
      </c>
      <c r="G464" s="56">
        <f>G465</f>
        <v>1741.3890000000001</v>
      </c>
      <c r="H464" s="129"/>
    </row>
    <row r="465" spans="1:8" ht="33" customHeight="1">
      <c r="A465" s="23" t="s">
        <v>198</v>
      </c>
      <c r="B465" s="11" t="s">
        <v>377</v>
      </c>
      <c r="C465" s="11" t="s">
        <v>362</v>
      </c>
      <c r="D465" s="11" t="s">
        <v>69</v>
      </c>
      <c r="E465" s="11" t="s">
        <v>158</v>
      </c>
      <c r="F465" s="56">
        <f>G465</f>
        <v>1741.3890000000001</v>
      </c>
      <c r="G465" s="56">
        <f>975.2+766.189</f>
        <v>1741.3890000000001</v>
      </c>
      <c r="H465" s="129"/>
    </row>
    <row r="466" spans="1:8" ht="33.75" customHeight="1">
      <c r="A466" s="23" t="s">
        <v>185</v>
      </c>
      <c r="B466" s="11" t="s">
        <v>377</v>
      </c>
      <c r="C466" s="11" t="s">
        <v>362</v>
      </c>
      <c r="D466" s="11" t="s">
        <v>69</v>
      </c>
      <c r="E466" s="11" t="s">
        <v>155</v>
      </c>
      <c r="F466" s="56">
        <f>G466</f>
        <v>30</v>
      </c>
      <c r="G466" s="56">
        <f>G467</f>
        <v>30</v>
      </c>
      <c r="H466" s="129"/>
    </row>
    <row r="467" spans="1:8" ht="47.25" customHeight="1">
      <c r="A467" s="44" t="s">
        <v>186</v>
      </c>
      <c r="B467" s="11" t="s">
        <v>377</v>
      </c>
      <c r="C467" s="11" t="s">
        <v>362</v>
      </c>
      <c r="D467" s="11" t="s">
        <v>69</v>
      </c>
      <c r="E467" s="11" t="s">
        <v>187</v>
      </c>
      <c r="F467" s="56">
        <f>G467</f>
        <v>30</v>
      </c>
      <c r="G467" s="56">
        <v>30</v>
      </c>
      <c r="H467" s="129"/>
    </row>
    <row r="468" spans="1:8" ht="33.75" customHeight="1">
      <c r="A468" s="28" t="s">
        <v>33</v>
      </c>
      <c r="B468" s="11" t="s">
        <v>377</v>
      </c>
      <c r="C468" s="11" t="s">
        <v>362</v>
      </c>
      <c r="D468" s="4" t="s">
        <v>32</v>
      </c>
      <c r="E468" s="11" t="s">
        <v>394</v>
      </c>
      <c r="F468" s="56">
        <f aca="true" t="shared" si="18" ref="F468:F481">G468+H468</f>
        <v>111</v>
      </c>
      <c r="G468" s="56">
        <f>G469</f>
        <v>111</v>
      </c>
      <c r="H468" s="102"/>
    </row>
    <row r="469" spans="1:8" ht="33" customHeight="1">
      <c r="A469" s="23" t="s">
        <v>185</v>
      </c>
      <c r="B469" s="11" t="s">
        <v>377</v>
      </c>
      <c r="C469" s="11" t="s">
        <v>362</v>
      </c>
      <c r="D469" s="4" t="s">
        <v>35</v>
      </c>
      <c r="E469" s="11" t="s">
        <v>155</v>
      </c>
      <c r="F469" s="56">
        <f t="shared" si="18"/>
        <v>111</v>
      </c>
      <c r="G469" s="56">
        <f>G470</f>
        <v>111</v>
      </c>
      <c r="H469" s="56"/>
    </row>
    <row r="470" spans="1:8" ht="51" customHeight="1">
      <c r="A470" s="44" t="s">
        <v>186</v>
      </c>
      <c r="B470" s="11" t="s">
        <v>377</v>
      </c>
      <c r="C470" s="11" t="s">
        <v>362</v>
      </c>
      <c r="D470" s="4" t="s">
        <v>35</v>
      </c>
      <c r="E470" s="11" t="s">
        <v>187</v>
      </c>
      <c r="F470" s="56">
        <f t="shared" si="18"/>
        <v>111</v>
      </c>
      <c r="G470" s="111">
        <v>111</v>
      </c>
      <c r="H470" s="56"/>
    </row>
    <row r="471" spans="1:8" s="125" customFormat="1" ht="63" customHeight="1">
      <c r="A471" s="27" t="s">
        <v>451</v>
      </c>
      <c r="B471" s="24" t="s">
        <v>377</v>
      </c>
      <c r="C471" s="24" t="s">
        <v>362</v>
      </c>
      <c r="D471" s="24" t="s">
        <v>71</v>
      </c>
      <c r="E471" s="24" t="s">
        <v>394</v>
      </c>
      <c r="F471" s="57">
        <f t="shared" si="18"/>
        <v>771</v>
      </c>
      <c r="G471" s="57">
        <f>G472+G475</f>
        <v>771</v>
      </c>
      <c r="H471" s="57">
        <f>H472</f>
        <v>0</v>
      </c>
    </row>
    <row r="472" spans="1:8" ht="18" customHeight="1">
      <c r="A472" s="23" t="s">
        <v>386</v>
      </c>
      <c r="B472" s="11" t="s">
        <v>377</v>
      </c>
      <c r="C472" s="11" t="s">
        <v>362</v>
      </c>
      <c r="D472" s="11" t="s">
        <v>72</v>
      </c>
      <c r="E472" s="11" t="s">
        <v>394</v>
      </c>
      <c r="F472" s="56">
        <f t="shared" si="18"/>
        <v>491</v>
      </c>
      <c r="G472" s="56">
        <f>G473</f>
        <v>491</v>
      </c>
      <c r="H472" s="56"/>
    </row>
    <row r="473" spans="1:8" ht="37.5" customHeight="1">
      <c r="A473" s="23" t="s">
        <v>185</v>
      </c>
      <c r="B473" s="11" t="s">
        <v>377</v>
      </c>
      <c r="C473" s="11" t="s">
        <v>362</v>
      </c>
      <c r="D473" s="11" t="s">
        <v>73</v>
      </c>
      <c r="E473" s="11" t="s">
        <v>155</v>
      </c>
      <c r="F473" s="56">
        <f t="shared" si="18"/>
        <v>491</v>
      </c>
      <c r="G473" s="56">
        <f>G474</f>
        <v>491</v>
      </c>
      <c r="H473" s="56"/>
    </row>
    <row r="474" spans="1:8" ht="50.25" customHeight="1">
      <c r="A474" s="44" t="s">
        <v>186</v>
      </c>
      <c r="B474" s="11" t="s">
        <v>377</v>
      </c>
      <c r="C474" s="11" t="s">
        <v>362</v>
      </c>
      <c r="D474" s="11" t="s">
        <v>73</v>
      </c>
      <c r="E474" s="11" t="s">
        <v>187</v>
      </c>
      <c r="F474" s="56">
        <f t="shared" si="18"/>
        <v>491</v>
      </c>
      <c r="G474" s="56">
        <f>320+3+18+150</f>
        <v>491</v>
      </c>
      <c r="H474" s="56"/>
    </row>
    <row r="475" spans="1:8" ht="33" customHeight="1">
      <c r="A475" s="23" t="s">
        <v>132</v>
      </c>
      <c r="B475" s="11" t="s">
        <v>377</v>
      </c>
      <c r="C475" s="11" t="s">
        <v>362</v>
      </c>
      <c r="D475" s="11" t="s">
        <v>74</v>
      </c>
      <c r="E475" s="11" t="s">
        <v>394</v>
      </c>
      <c r="F475" s="56">
        <f t="shared" si="18"/>
        <v>280</v>
      </c>
      <c r="G475" s="56">
        <f>G476</f>
        <v>280</v>
      </c>
      <c r="H475" s="56"/>
    </row>
    <row r="476" spans="1:8" ht="49.5" customHeight="1">
      <c r="A476" s="23" t="s">
        <v>208</v>
      </c>
      <c r="B476" s="11" t="s">
        <v>377</v>
      </c>
      <c r="C476" s="11" t="s">
        <v>362</v>
      </c>
      <c r="D476" s="11" t="s">
        <v>74</v>
      </c>
      <c r="E476" s="11" t="s">
        <v>209</v>
      </c>
      <c r="F476" s="56">
        <f t="shared" si="18"/>
        <v>280</v>
      </c>
      <c r="G476" s="56">
        <f>G477</f>
        <v>280</v>
      </c>
      <c r="H476" s="56"/>
    </row>
    <row r="477" spans="1:8" ht="16.5" customHeight="1">
      <c r="A477" s="23" t="s">
        <v>210</v>
      </c>
      <c r="B477" s="11" t="s">
        <v>377</v>
      </c>
      <c r="C477" s="11" t="s">
        <v>362</v>
      </c>
      <c r="D477" s="11" t="s">
        <v>74</v>
      </c>
      <c r="E477" s="11" t="s">
        <v>275</v>
      </c>
      <c r="F477" s="56">
        <f t="shared" si="18"/>
        <v>280</v>
      </c>
      <c r="G477" s="56">
        <v>280</v>
      </c>
      <c r="H477" s="56"/>
    </row>
    <row r="478" spans="1:8" s="125" customFormat="1" ht="64.5" customHeight="1">
      <c r="A478" s="27" t="s">
        <v>464</v>
      </c>
      <c r="B478" s="24" t="s">
        <v>377</v>
      </c>
      <c r="C478" s="24" t="s">
        <v>362</v>
      </c>
      <c r="D478" s="24" t="s">
        <v>38</v>
      </c>
      <c r="E478" s="24" t="s">
        <v>394</v>
      </c>
      <c r="F478" s="57">
        <f t="shared" si="18"/>
        <v>305</v>
      </c>
      <c r="G478" s="57">
        <f>G479</f>
        <v>305</v>
      </c>
      <c r="H478" s="57">
        <f>H479</f>
        <v>0</v>
      </c>
    </row>
    <row r="479" spans="1:8" ht="19.5" customHeight="1">
      <c r="A479" s="23" t="s">
        <v>386</v>
      </c>
      <c r="B479" s="11" t="s">
        <v>377</v>
      </c>
      <c r="C479" s="11" t="s">
        <v>362</v>
      </c>
      <c r="D479" s="11" t="s">
        <v>39</v>
      </c>
      <c r="E479" s="11" t="s">
        <v>394</v>
      </c>
      <c r="F479" s="56">
        <f t="shared" si="18"/>
        <v>305</v>
      </c>
      <c r="G479" s="56">
        <f>G480+G482</f>
        <v>305</v>
      </c>
      <c r="H479" s="56">
        <f>H480</f>
        <v>0</v>
      </c>
    </row>
    <row r="480" spans="1:8" ht="38.25" customHeight="1">
      <c r="A480" s="23" t="s">
        <v>185</v>
      </c>
      <c r="B480" s="11" t="s">
        <v>377</v>
      </c>
      <c r="C480" s="11" t="s">
        <v>362</v>
      </c>
      <c r="D480" s="11" t="s">
        <v>75</v>
      </c>
      <c r="E480" s="11" t="s">
        <v>155</v>
      </c>
      <c r="F480" s="56">
        <f t="shared" si="18"/>
        <v>10</v>
      </c>
      <c r="G480" s="56">
        <f>G481</f>
        <v>10</v>
      </c>
      <c r="H480" s="56"/>
    </row>
    <row r="481" spans="1:8" ht="48.75" customHeight="1">
      <c r="A481" s="44" t="s">
        <v>186</v>
      </c>
      <c r="B481" s="11" t="s">
        <v>377</v>
      </c>
      <c r="C481" s="11" t="s">
        <v>362</v>
      </c>
      <c r="D481" s="11" t="s">
        <v>75</v>
      </c>
      <c r="E481" s="11" t="s">
        <v>187</v>
      </c>
      <c r="F481" s="56">
        <f t="shared" si="18"/>
        <v>10</v>
      </c>
      <c r="G481" s="56">
        <v>10</v>
      </c>
      <c r="H481" s="56"/>
    </row>
    <row r="482" spans="1:8" ht="48.75" customHeight="1">
      <c r="A482" s="23" t="s">
        <v>208</v>
      </c>
      <c r="B482" s="11" t="s">
        <v>377</v>
      </c>
      <c r="C482" s="11" t="s">
        <v>362</v>
      </c>
      <c r="D482" s="11" t="s">
        <v>75</v>
      </c>
      <c r="E482" s="11" t="s">
        <v>209</v>
      </c>
      <c r="F482" s="56">
        <f>G482</f>
        <v>295</v>
      </c>
      <c r="G482" s="56">
        <f>G483</f>
        <v>295</v>
      </c>
      <c r="H482" s="56"/>
    </row>
    <row r="483" spans="1:8" ht="20.25" customHeight="1">
      <c r="A483" s="23" t="s">
        <v>210</v>
      </c>
      <c r="B483" s="11" t="s">
        <v>377</v>
      </c>
      <c r="C483" s="11" t="s">
        <v>362</v>
      </c>
      <c r="D483" s="11" t="s">
        <v>75</v>
      </c>
      <c r="E483" s="11" t="s">
        <v>275</v>
      </c>
      <c r="F483" s="56">
        <f>G483</f>
        <v>295</v>
      </c>
      <c r="G483" s="56">
        <f>50+120+135-10</f>
        <v>295</v>
      </c>
      <c r="H483" s="56"/>
    </row>
    <row r="484" spans="1:8" ht="78" customHeight="1">
      <c r="A484" s="39" t="s">
        <v>505</v>
      </c>
      <c r="B484" s="24" t="s">
        <v>377</v>
      </c>
      <c r="C484" s="24" t="s">
        <v>362</v>
      </c>
      <c r="D484" s="24" t="s">
        <v>503</v>
      </c>
      <c r="E484" s="24" t="s">
        <v>394</v>
      </c>
      <c r="F484" s="57">
        <f aca="true" t="shared" si="19" ref="F484:F492">G484</f>
        <v>560</v>
      </c>
      <c r="G484" s="57">
        <f>G485+G487</f>
        <v>560</v>
      </c>
      <c r="H484" s="57"/>
    </row>
    <row r="485" spans="1:8" ht="39" customHeight="1">
      <c r="A485" s="23" t="s">
        <v>185</v>
      </c>
      <c r="B485" s="11" t="s">
        <v>377</v>
      </c>
      <c r="C485" s="11" t="s">
        <v>362</v>
      </c>
      <c r="D485" s="11" t="s">
        <v>801</v>
      </c>
      <c r="E485" s="11" t="s">
        <v>155</v>
      </c>
      <c r="F485" s="56">
        <f>G485</f>
        <v>270</v>
      </c>
      <c r="G485" s="56">
        <f>G486</f>
        <v>270</v>
      </c>
      <c r="H485" s="56"/>
    </row>
    <row r="486" spans="1:8" ht="53.25" customHeight="1">
      <c r="A486" s="44" t="s">
        <v>186</v>
      </c>
      <c r="B486" s="11" t="s">
        <v>377</v>
      </c>
      <c r="C486" s="11" t="s">
        <v>362</v>
      </c>
      <c r="D486" s="11" t="s">
        <v>801</v>
      </c>
      <c r="E486" s="11" t="s">
        <v>187</v>
      </c>
      <c r="F486" s="56">
        <f>G486</f>
        <v>270</v>
      </c>
      <c r="G486" s="56">
        <f>270</f>
        <v>270</v>
      </c>
      <c r="H486" s="56"/>
    </row>
    <row r="487" spans="1:8" ht="46.5" customHeight="1">
      <c r="A487" s="23" t="s">
        <v>208</v>
      </c>
      <c r="B487" s="11" t="s">
        <v>377</v>
      </c>
      <c r="C487" s="11" t="s">
        <v>362</v>
      </c>
      <c r="D487" s="11" t="s">
        <v>504</v>
      </c>
      <c r="E487" s="11" t="s">
        <v>209</v>
      </c>
      <c r="F487" s="56">
        <f t="shared" si="19"/>
        <v>290</v>
      </c>
      <c r="G487" s="56">
        <f>G488</f>
        <v>290</v>
      </c>
      <c r="H487" s="56"/>
    </row>
    <row r="488" spans="1:8" ht="18" customHeight="1">
      <c r="A488" s="23" t="s">
        <v>210</v>
      </c>
      <c r="B488" s="11" t="s">
        <v>377</v>
      </c>
      <c r="C488" s="11" t="s">
        <v>362</v>
      </c>
      <c r="D488" s="11" t="s">
        <v>504</v>
      </c>
      <c r="E488" s="11" t="s">
        <v>275</v>
      </c>
      <c r="F488" s="56">
        <f t="shared" si="19"/>
        <v>290</v>
      </c>
      <c r="G488" s="56">
        <f>60+200+30</f>
        <v>290</v>
      </c>
      <c r="H488" s="56"/>
    </row>
    <row r="489" spans="1:8" ht="51" customHeight="1" hidden="1">
      <c r="A489" s="39" t="s">
        <v>418</v>
      </c>
      <c r="B489" s="11" t="s">
        <v>377</v>
      </c>
      <c r="C489" s="11" t="s">
        <v>362</v>
      </c>
      <c r="D489" s="24" t="s">
        <v>41</v>
      </c>
      <c r="E489" s="24" t="s">
        <v>394</v>
      </c>
      <c r="F489" s="57">
        <f t="shared" si="19"/>
        <v>0</v>
      </c>
      <c r="G489" s="57">
        <f>G490</f>
        <v>0</v>
      </c>
      <c r="H489" s="57"/>
    </row>
    <row r="490" spans="1:8" ht="36.75" customHeight="1" hidden="1">
      <c r="A490" s="44" t="s">
        <v>185</v>
      </c>
      <c r="B490" s="11" t="s">
        <v>377</v>
      </c>
      <c r="C490" s="11" t="s">
        <v>362</v>
      </c>
      <c r="D490" s="11" t="s">
        <v>475</v>
      </c>
      <c r="E490" s="11" t="s">
        <v>155</v>
      </c>
      <c r="F490" s="56">
        <f t="shared" si="19"/>
        <v>0</v>
      </c>
      <c r="G490" s="56">
        <f>G491+G492</f>
        <v>0</v>
      </c>
      <c r="H490" s="56"/>
    </row>
    <row r="491" spans="1:8" ht="64.5" customHeight="1" hidden="1">
      <c r="A491" s="44" t="s">
        <v>584</v>
      </c>
      <c r="B491" s="11" t="s">
        <v>377</v>
      </c>
      <c r="C491" s="11" t="s">
        <v>362</v>
      </c>
      <c r="D491" s="11" t="s">
        <v>507</v>
      </c>
      <c r="E491" s="11" t="s">
        <v>187</v>
      </c>
      <c r="F491" s="56">
        <f t="shared" si="19"/>
        <v>0</v>
      </c>
      <c r="G491" s="56">
        <v>0</v>
      </c>
      <c r="H491" s="56"/>
    </row>
    <row r="492" spans="1:8" ht="48" customHeight="1" hidden="1">
      <c r="A492" s="44" t="s">
        <v>585</v>
      </c>
      <c r="B492" s="11" t="s">
        <v>377</v>
      </c>
      <c r="C492" s="11" t="s">
        <v>362</v>
      </c>
      <c r="D492" s="11" t="s">
        <v>508</v>
      </c>
      <c r="E492" s="11" t="s">
        <v>187</v>
      </c>
      <c r="F492" s="56">
        <f t="shared" si="19"/>
        <v>0</v>
      </c>
      <c r="G492" s="56">
        <v>0</v>
      </c>
      <c r="H492" s="56"/>
    </row>
    <row r="493" spans="1:8" ht="40.5" customHeight="1">
      <c r="A493" s="35" t="s">
        <v>941</v>
      </c>
      <c r="B493" s="51" t="s">
        <v>377</v>
      </c>
      <c r="C493" s="51" t="s">
        <v>362</v>
      </c>
      <c r="D493" s="51" t="s">
        <v>870</v>
      </c>
      <c r="E493" s="51" t="s">
        <v>394</v>
      </c>
      <c r="F493" s="98">
        <f aca="true" t="shared" si="20" ref="F493:F502">G493+H493</f>
        <v>40</v>
      </c>
      <c r="G493" s="98">
        <f>G494</f>
        <v>40</v>
      </c>
      <c r="H493" s="98">
        <f>H494</f>
        <v>0</v>
      </c>
    </row>
    <row r="494" spans="1:8" ht="39" customHeight="1">
      <c r="A494" s="23" t="s">
        <v>185</v>
      </c>
      <c r="B494" s="11" t="s">
        <v>377</v>
      </c>
      <c r="C494" s="11" t="s">
        <v>362</v>
      </c>
      <c r="D494" s="11" t="s">
        <v>869</v>
      </c>
      <c r="E494" s="11" t="s">
        <v>155</v>
      </c>
      <c r="F494" s="56">
        <f t="shared" si="20"/>
        <v>40</v>
      </c>
      <c r="G494" s="56">
        <f>G495</f>
        <v>40</v>
      </c>
      <c r="H494" s="56">
        <f>H495</f>
        <v>0</v>
      </c>
    </row>
    <row r="495" spans="1:8" ht="48" customHeight="1">
      <c r="A495" s="44" t="s">
        <v>186</v>
      </c>
      <c r="B495" s="11" t="s">
        <v>377</v>
      </c>
      <c r="C495" s="11" t="s">
        <v>362</v>
      </c>
      <c r="D495" s="11" t="s">
        <v>869</v>
      </c>
      <c r="E495" s="11" t="s">
        <v>187</v>
      </c>
      <c r="F495" s="56">
        <f t="shared" si="20"/>
        <v>40</v>
      </c>
      <c r="G495" s="56">
        <v>40</v>
      </c>
      <c r="H495" s="56"/>
    </row>
    <row r="496" spans="1:8" ht="36" customHeight="1">
      <c r="A496" s="23" t="s">
        <v>149</v>
      </c>
      <c r="B496" s="11" t="s">
        <v>377</v>
      </c>
      <c r="C496" s="11" t="s">
        <v>362</v>
      </c>
      <c r="D496" s="11" t="s">
        <v>13</v>
      </c>
      <c r="E496" s="11" t="s">
        <v>394</v>
      </c>
      <c r="F496" s="56">
        <f t="shared" si="20"/>
        <v>5604.607</v>
      </c>
      <c r="G496" s="56">
        <f>G497+G503</f>
        <v>3654.3879999999995</v>
      </c>
      <c r="H496" s="56">
        <f>H497</f>
        <v>1950.219</v>
      </c>
    </row>
    <row r="497" spans="1:8" ht="45.75" customHeight="1">
      <c r="A497" s="23" t="s">
        <v>150</v>
      </c>
      <c r="B497" s="11" t="s">
        <v>377</v>
      </c>
      <c r="C497" s="11" t="s">
        <v>362</v>
      </c>
      <c r="D497" s="11" t="s">
        <v>14</v>
      </c>
      <c r="E497" s="11" t="s">
        <v>394</v>
      </c>
      <c r="F497" s="56">
        <f t="shared" si="20"/>
        <v>5532.406999999999</v>
      </c>
      <c r="G497" s="56">
        <f>G498</f>
        <v>3582.1879999999996</v>
      </c>
      <c r="H497" s="56">
        <f>H498+H506</f>
        <v>1950.219</v>
      </c>
    </row>
    <row r="498" spans="1:10" ht="51" customHeight="1">
      <c r="A498" s="23" t="s">
        <v>154</v>
      </c>
      <c r="B498" s="11" t="s">
        <v>377</v>
      </c>
      <c r="C498" s="11" t="s">
        <v>362</v>
      </c>
      <c r="D498" s="11" t="s">
        <v>17</v>
      </c>
      <c r="E498" s="11" t="s">
        <v>394</v>
      </c>
      <c r="F498" s="56">
        <f t="shared" si="20"/>
        <v>3582.1879999999996</v>
      </c>
      <c r="G498" s="56">
        <f>G499+G501</f>
        <v>3582.1879999999996</v>
      </c>
      <c r="H498" s="56">
        <f>SUM(H499:H502)</f>
        <v>0</v>
      </c>
      <c r="J498" s="126"/>
    </row>
    <row r="499" spans="1:8" ht="95.25" customHeight="1">
      <c r="A499" s="23" t="s">
        <v>182</v>
      </c>
      <c r="B499" s="11" t="s">
        <v>377</v>
      </c>
      <c r="C499" s="11" t="s">
        <v>362</v>
      </c>
      <c r="D499" s="11" t="s">
        <v>17</v>
      </c>
      <c r="E499" s="11" t="s">
        <v>151</v>
      </c>
      <c r="F499" s="56">
        <f t="shared" si="20"/>
        <v>3508.7</v>
      </c>
      <c r="G499" s="56">
        <f>G500</f>
        <v>3508.7</v>
      </c>
      <c r="H499" s="56"/>
    </row>
    <row r="500" spans="1:8" ht="35.25" customHeight="1">
      <c r="A500" s="23" t="s">
        <v>184</v>
      </c>
      <c r="B500" s="11" t="s">
        <v>377</v>
      </c>
      <c r="C500" s="11" t="s">
        <v>362</v>
      </c>
      <c r="D500" s="11" t="s">
        <v>17</v>
      </c>
      <c r="E500" s="11" t="s">
        <v>183</v>
      </c>
      <c r="F500" s="56">
        <f t="shared" si="20"/>
        <v>3508.7</v>
      </c>
      <c r="G500" s="111">
        <f>2645.7+64+799</f>
        <v>3508.7</v>
      </c>
      <c r="H500" s="56"/>
    </row>
    <row r="501" spans="1:8" ht="34.5" customHeight="1">
      <c r="A501" s="23" t="s">
        <v>185</v>
      </c>
      <c r="B501" s="11" t="s">
        <v>377</v>
      </c>
      <c r="C501" s="11" t="s">
        <v>362</v>
      </c>
      <c r="D501" s="11" t="s">
        <v>17</v>
      </c>
      <c r="E501" s="11" t="s">
        <v>155</v>
      </c>
      <c r="F501" s="56">
        <f t="shared" si="20"/>
        <v>73.488</v>
      </c>
      <c r="G501" s="56">
        <f>G502</f>
        <v>73.488</v>
      </c>
      <c r="H501" s="56"/>
    </row>
    <row r="502" spans="1:8" ht="46.5" customHeight="1">
      <c r="A502" s="44" t="s">
        <v>186</v>
      </c>
      <c r="B502" s="11" t="s">
        <v>377</v>
      </c>
      <c r="C502" s="11" t="s">
        <v>362</v>
      </c>
      <c r="D502" s="11" t="s">
        <v>17</v>
      </c>
      <c r="E502" s="11" t="s">
        <v>187</v>
      </c>
      <c r="F502" s="56">
        <f t="shared" si="20"/>
        <v>73.488</v>
      </c>
      <c r="G502" s="111">
        <v>73.488</v>
      </c>
      <c r="H502" s="56"/>
    </row>
    <row r="503" spans="1:8" ht="18.75" customHeight="1">
      <c r="A503" s="44" t="s">
        <v>798</v>
      </c>
      <c r="B503" s="11" t="s">
        <v>377</v>
      </c>
      <c r="C503" s="11" t="s">
        <v>362</v>
      </c>
      <c r="D503" s="11" t="s">
        <v>799</v>
      </c>
      <c r="E503" s="11" t="s">
        <v>394</v>
      </c>
      <c r="F503" s="56">
        <f>G503</f>
        <v>72.2</v>
      </c>
      <c r="G503" s="111">
        <f>G504</f>
        <v>72.2</v>
      </c>
      <c r="H503" s="56"/>
    </row>
    <row r="504" spans="1:8" ht="36" customHeight="1">
      <c r="A504" s="23" t="s">
        <v>185</v>
      </c>
      <c r="B504" s="11" t="s">
        <v>377</v>
      </c>
      <c r="C504" s="11" t="s">
        <v>362</v>
      </c>
      <c r="D504" s="11" t="s">
        <v>799</v>
      </c>
      <c r="E504" s="11" t="s">
        <v>155</v>
      </c>
      <c r="F504" s="56">
        <f>G504</f>
        <v>72.2</v>
      </c>
      <c r="G504" s="111">
        <f>G505</f>
        <v>72.2</v>
      </c>
      <c r="H504" s="56"/>
    </row>
    <row r="505" spans="1:8" ht="46.5" customHeight="1">
      <c r="A505" s="44" t="s">
        <v>186</v>
      </c>
      <c r="B505" s="11" t="s">
        <v>377</v>
      </c>
      <c r="C505" s="11" t="s">
        <v>362</v>
      </c>
      <c r="D505" s="11" t="s">
        <v>799</v>
      </c>
      <c r="E505" s="11" t="s">
        <v>187</v>
      </c>
      <c r="F505" s="56">
        <f>G505</f>
        <v>72.2</v>
      </c>
      <c r="G505" s="111">
        <v>72.2</v>
      </c>
      <c r="H505" s="56"/>
    </row>
    <row r="506" spans="1:10" s="143" customFormat="1" ht="81.75" customHeight="1">
      <c r="A506" s="53" t="s">
        <v>654</v>
      </c>
      <c r="B506" s="16" t="s">
        <v>377</v>
      </c>
      <c r="C506" s="16" t="s">
        <v>362</v>
      </c>
      <c r="D506" s="16" t="s">
        <v>662</v>
      </c>
      <c r="E506" s="16" t="s">
        <v>394</v>
      </c>
      <c r="F506" s="101">
        <f aca="true" t="shared" si="21" ref="F506:F511">G506+H506</f>
        <v>1950.219</v>
      </c>
      <c r="G506" s="101">
        <v>0</v>
      </c>
      <c r="H506" s="101">
        <f>H507+H509</f>
        <v>1950.219</v>
      </c>
      <c r="J506" s="146"/>
    </row>
    <row r="507" spans="1:8" ht="97.5" customHeight="1">
      <c r="A507" s="23" t="s">
        <v>182</v>
      </c>
      <c r="B507" s="11" t="s">
        <v>377</v>
      </c>
      <c r="C507" s="11" t="s">
        <v>362</v>
      </c>
      <c r="D507" s="11" t="s">
        <v>662</v>
      </c>
      <c r="E507" s="11" t="s">
        <v>151</v>
      </c>
      <c r="F507" s="56">
        <f t="shared" si="21"/>
        <v>1364.541</v>
      </c>
      <c r="G507" s="56"/>
      <c r="H507" s="56">
        <f>H508</f>
        <v>1364.541</v>
      </c>
    </row>
    <row r="508" spans="1:8" ht="31.5" customHeight="1">
      <c r="A508" s="44" t="s">
        <v>184</v>
      </c>
      <c r="B508" s="11" t="s">
        <v>377</v>
      </c>
      <c r="C508" s="11" t="s">
        <v>362</v>
      </c>
      <c r="D508" s="11" t="s">
        <v>662</v>
      </c>
      <c r="E508" s="11" t="s">
        <v>183</v>
      </c>
      <c r="F508" s="56">
        <f t="shared" si="21"/>
        <v>1364.541</v>
      </c>
      <c r="G508" s="56"/>
      <c r="H508" s="56">
        <v>1364.541</v>
      </c>
    </row>
    <row r="509" spans="1:8" ht="35.25" customHeight="1">
      <c r="A509" s="23" t="s">
        <v>185</v>
      </c>
      <c r="B509" s="11" t="s">
        <v>377</v>
      </c>
      <c r="C509" s="11" t="s">
        <v>362</v>
      </c>
      <c r="D509" s="11" t="s">
        <v>662</v>
      </c>
      <c r="E509" s="11" t="s">
        <v>155</v>
      </c>
      <c r="F509" s="56">
        <f t="shared" si="21"/>
        <v>585.678</v>
      </c>
      <c r="G509" s="56"/>
      <c r="H509" s="56">
        <f>H510</f>
        <v>585.678</v>
      </c>
    </row>
    <row r="510" spans="1:8" ht="48" customHeight="1">
      <c r="A510" s="44" t="s">
        <v>186</v>
      </c>
      <c r="B510" s="11" t="s">
        <v>377</v>
      </c>
      <c r="C510" s="11" t="s">
        <v>362</v>
      </c>
      <c r="D510" s="11" t="s">
        <v>662</v>
      </c>
      <c r="E510" s="11" t="s">
        <v>187</v>
      </c>
      <c r="F510" s="56">
        <f t="shared" si="21"/>
        <v>585.678</v>
      </c>
      <c r="G510" s="56"/>
      <c r="H510" s="56">
        <v>585.678</v>
      </c>
    </row>
    <row r="511" spans="1:10" s="143" customFormat="1" ht="16.5" customHeight="1">
      <c r="A511" s="54" t="s">
        <v>181</v>
      </c>
      <c r="B511" s="16" t="s">
        <v>365</v>
      </c>
      <c r="C511" s="16" t="s">
        <v>147</v>
      </c>
      <c r="D511" s="16" t="s">
        <v>307</v>
      </c>
      <c r="E511" s="16" t="s">
        <v>394</v>
      </c>
      <c r="F511" s="101">
        <f t="shared" si="21"/>
        <v>20995.23393</v>
      </c>
      <c r="G511" s="101">
        <f>G512+G557</f>
        <v>15521.651609999999</v>
      </c>
      <c r="H511" s="101">
        <f>H512+H557</f>
        <v>5473.5823199999995</v>
      </c>
      <c r="I511" s="157"/>
      <c r="J511" s="146"/>
    </row>
    <row r="512" spans="1:8" s="125" customFormat="1" ht="18" customHeight="1">
      <c r="A512" s="27" t="s">
        <v>428</v>
      </c>
      <c r="B512" s="24" t="s">
        <v>365</v>
      </c>
      <c r="C512" s="24" t="s">
        <v>146</v>
      </c>
      <c r="D512" s="24" t="s">
        <v>307</v>
      </c>
      <c r="E512" s="24" t="s">
        <v>394</v>
      </c>
      <c r="F512" s="57">
        <f aca="true" t="shared" si="22" ref="F512:F518">G512+H512</f>
        <v>19797.44893</v>
      </c>
      <c r="G512" s="57">
        <f>G513</f>
        <v>14323.86661</v>
      </c>
      <c r="H512" s="57">
        <f>H513</f>
        <v>5473.5823199999995</v>
      </c>
    </row>
    <row r="513" spans="1:10" s="125" customFormat="1" ht="49.5" customHeight="1">
      <c r="A513" s="27" t="s">
        <v>454</v>
      </c>
      <c r="B513" s="24" t="s">
        <v>365</v>
      </c>
      <c r="C513" s="24" t="s">
        <v>146</v>
      </c>
      <c r="D513" s="24" t="s">
        <v>76</v>
      </c>
      <c r="E513" s="24" t="s">
        <v>394</v>
      </c>
      <c r="F513" s="57">
        <f t="shared" si="22"/>
        <v>19797.44893</v>
      </c>
      <c r="G513" s="57">
        <f>G514+G521+G528+G531+G554+G519+G538+G543+G550</f>
        <v>14323.86661</v>
      </c>
      <c r="H513" s="57">
        <f>H514+H521+H528+H531+H554+H519+H538+H543+H550</f>
        <v>5473.5823199999995</v>
      </c>
      <c r="I513" s="131"/>
      <c r="J513" s="154"/>
    </row>
    <row r="514" spans="1:8" ht="69.75" customHeight="1">
      <c r="A514" s="28" t="s">
        <v>513</v>
      </c>
      <c r="B514" s="11" t="s">
        <v>365</v>
      </c>
      <c r="C514" s="11" t="s">
        <v>146</v>
      </c>
      <c r="D514" s="11" t="s">
        <v>77</v>
      </c>
      <c r="E514" s="11" t="s">
        <v>394</v>
      </c>
      <c r="F514" s="56">
        <f t="shared" si="22"/>
        <v>9661.78597</v>
      </c>
      <c r="G514" s="56">
        <f>G515+G517</f>
        <v>9661.78597</v>
      </c>
      <c r="H514" s="56"/>
    </row>
    <row r="515" spans="1:8" ht="50.25" customHeight="1">
      <c r="A515" s="23" t="s">
        <v>208</v>
      </c>
      <c r="B515" s="11" t="s">
        <v>365</v>
      </c>
      <c r="C515" s="11" t="s">
        <v>146</v>
      </c>
      <c r="D515" s="11" t="s">
        <v>78</v>
      </c>
      <c r="E515" s="11" t="s">
        <v>209</v>
      </c>
      <c r="F515" s="56">
        <f t="shared" si="22"/>
        <v>8812.83097</v>
      </c>
      <c r="G515" s="56">
        <f>G516</f>
        <v>8812.83097</v>
      </c>
      <c r="H515" s="56"/>
    </row>
    <row r="516" spans="1:8" ht="18" customHeight="1">
      <c r="A516" s="23" t="s">
        <v>210</v>
      </c>
      <c r="B516" s="11" t="s">
        <v>365</v>
      </c>
      <c r="C516" s="11" t="s">
        <v>146</v>
      </c>
      <c r="D516" s="11" t="s">
        <v>79</v>
      </c>
      <c r="E516" s="11" t="s">
        <v>275</v>
      </c>
      <c r="F516" s="56">
        <f t="shared" si="22"/>
        <v>8812.83097</v>
      </c>
      <c r="G516" s="56">
        <f>8843.134-30.30303</f>
        <v>8812.83097</v>
      </c>
      <c r="H516" s="56"/>
    </row>
    <row r="517" spans="1:8" ht="112.5" customHeight="1">
      <c r="A517" s="23" t="s">
        <v>98</v>
      </c>
      <c r="B517" s="11" t="s">
        <v>365</v>
      </c>
      <c r="C517" s="11" t="s">
        <v>146</v>
      </c>
      <c r="D517" s="11" t="s">
        <v>97</v>
      </c>
      <c r="E517" s="11" t="s">
        <v>275</v>
      </c>
      <c r="F517" s="56">
        <f t="shared" si="22"/>
        <v>848.9549999999999</v>
      </c>
      <c r="G517" s="56">
        <f>G518</f>
        <v>848.9549999999999</v>
      </c>
      <c r="H517" s="56"/>
    </row>
    <row r="518" spans="1:8" ht="18" customHeight="1">
      <c r="A518" s="23" t="s">
        <v>210</v>
      </c>
      <c r="B518" s="11" t="s">
        <v>365</v>
      </c>
      <c r="C518" s="11" t="s">
        <v>146</v>
      </c>
      <c r="D518" s="11" t="s">
        <v>97</v>
      </c>
      <c r="E518" s="11" t="s">
        <v>275</v>
      </c>
      <c r="F518" s="56">
        <f t="shared" si="22"/>
        <v>848.9549999999999</v>
      </c>
      <c r="G518" s="56">
        <f>226.8+622.155</f>
        <v>848.9549999999999</v>
      </c>
      <c r="H518" s="56"/>
    </row>
    <row r="519" spans="1:8" ht="102.75" customHeight="1" hidden="1">
      <c r="A519" s="23" t="s">
        <v>728</v>
      </c>
      <c r="B519" s="11" t="s">
        <v>365</v>
      </c>
      <c r="C519" s="11" t="s">
        <v>146</v>
      </c>
      <c r="D519" s="11" t="s">
        <v>751</v>
      </c>
      <c r="E519" s="11" t="s">
        <v>394</v>
      </c>
      <c r="F519" s="56">
        <f>G519</f>
        <v>0</v>
      </c>
      <c r="G519" s="56">
        <f>G520</f>
        <v>0</v>
      </c>
      <c r="H519" s="56"/>
    </row>
    <row r="520" spans="1:8" ht="21" customHeight="1" hidden="1">
      <c r="A520" s="23" t="s">
        <v>210</v>
      </c>
      <c r="B520" s="11" t="s">
        <v>365</v>
      </c>
      <c r="C520" s="11" t="s">
        <v>146</v>
      </c>
      <c r="D520" s="11" t="s">
        <v>751</v>
      </c>
      <c r="E520" s="11" t="s">
        <v>275</v>
      </c>
      <c r="F520" s="56">
        <f>G520</f>
        <v>0</v>
      </c>
      <c r="G520" s="56">
        <f>25-25</f>
        <v>0</v>
      </c>
      <c r="H520" s="56"/>
    </row>
    <row r="521" spans="1:8" ht="77.25" customHeight="1" hidden="1">
      <c r="A521" s="54" t="s">
        <v>563</v>
      </c>
      <c r="B521" s="16" t="s">
        <v>365</v>
      </c>
      <c r="C521" s="16" t="s">
        <v>146</v>
      </c>
      <c r="D521" s="16" t="s">
        <v>77</v>
      </c>
      <c r="E521" s="16" t="s">
        <v>394</v>
      </c>
      <c r="F521" s="101">
        <f>G521+H521</f>
        <v>0</v>
      </c>
      <c r="G521" s="101">
        <f>G522+G525</f>
        <v>0</v>
      </c>
      <c r="H521" s="101">
        <f>H522</f>
        <v>0</v>
      </c>
    </row>
    <row r="522" spans="1:8" ht="79.5" customHeight="1" hidden="1">
      <c r="A522" s="27" t="s">
        <v>564</v>
      </c>
      <c r="B522" s="24" t="s">
        <v>365</v>
      </c>
      <c r="C522" s="24" t="s">
        <v>146</v>
      </c>
      <c r="D522" s="24" t="s">
        <v>565</v>
      </c>
      <c r="E522" s="24" t="s">
        <v>394</v>
      </c>
      <c r="F522" s="57">
        <f>G522+H522</f>
        <v>0</v>
      </c>
      <c r="G522" s="57">
        <f>G523</f>
        <v>0</v>
      </c>
      <c r="H522" s="57">
        <f>H523</f>
        <v>0</v>
      </c>
    </row>
    <row r="523" spans="1:8" ht="48.75" customHeight="1" hidden="1">
      <c r="A523" s="23" t="s">
        <v>208</v>
      </c>
      <c r="B523" s="11" t="s">
        <v>365</v>
      </c>
      <c r="C523" s="11" t="s">
        <v>146</v>
      </c>
      <c r="D523" s="11" t="s">
        <v>565</v>
      </c>
      <c r="E523" s="11" t="s">
        <v>209</v>
      </c>
      <c r="F523" s="56">
        <f>G523+H523</f>
        <v>0</v>
      </c>
      <c r="G523" s="56">
        <f>G524</f>
        <v>0</v>
      </c>
      <c r="H523" s="56">
        <f>H524</f>
        <v>0</v>
      </c>
    </row>
    <row r="524" spans="1:8" ht="20.25" customHeight="1" hidden="1">
      <c r="A524" s="23" t="s">
        <v>210</v>
      </c>
      <c r="B524" s="11" t="s">
        <v>365</v>
      </c>
      <c r="C524" s="11" t="s">
        <v>146</v>
      </c>
      <c r="D524" s="11" t="s">
        <v>565</v>
      </c>
      <c r="E524" s="11" t="s">
        <v>275</v>
      </c>
      <c r="F524" s="56">
        <f>G524+H524</f>
        <v>0</v>
      </c>
      <c r="G524" s="56"/>
      <c r="H524" s="56">
        <v>0</v>
      </c>
    </row>
    <row r="525" spans="1:8" ht="128.25" customHeight="1" hidden="1">
      <c r="A525" s="27" t="s">
        <v>586</v>
      </c>
      <c r="B525" s="24" t="s">
        <v>365</v>
      </c>
      <c r="C525" s="24" t="s">
        <v>146</v>
      </c>
      <c r="D525" s="24" t="s">
        <v>566</v>
      </c>
      <c r="E525" s="24" t="s">
        <v>394</v>
      </c>
      <c r="F525" s="57">
        <f>G525</f>
        <v>0</v>
      </c>
      <c r="G525" s="57">
        <f>G526</f>
        <v>0</v>
      </c>
      <c r="H525" s="57"/>
    </row>
    <row r="526" spans="1:8" ht="51.75" customHeight="1" hidden="1">
      <c r="A526" s="23" t="s">
        <v>208</v>
      </c>
      <c r="B526" s="11" t="s">
        <v>365</v>
      </c>
      <c r="C526" s="11" t="s">
        <v>146</v>
      </c>
      <c r="D526" s="11" t="s">
        <v>566</v>
      </c>
      <c r="E526" s="11" t="s">
        <v>209</v>
      </c>
      <c r="F526" s="56">
        <f>G526</f>
        <v>0</v>
      </c>
      <c r="G526" s="56">
        <f>G527</f>
        <v>0</v>
      </c>
      <c r="H526" s="56"/>
    </row>
    <row r="527" spans="1:8" ht="23.25" customHeight="1" hidden="1">
      <c r="A527" s="23" t="s">
        <v>210</v>
      </c>
      <c r="B527" s="11" t="s">
        <v>365</v>
      </c>
      <c r="C527" s="11" t="s">
        <v>146</v>
      </c>
      <c r="D527" s="11" t="s">
        <v>566</v>
      </c>
      <c r="E527" s="11" t="s">
        <v>275</v>
      </c>
      <c r="F527" s="56">
        <f>G527</f>
        <v>0</v>
      </c>
      <c r="G527" s="56">
        <v>0</v>
      </c>
      <c r="H527" s="56"/>
    </row>
    <row r="528" spans="1:8" ht="72.75" customHeight="1">
      <c r="A528" s="28" t="s">
        <v>514</v>
      </c>
      <c r="B528" s="11" t="s">
        <v>365</v>
      </c>
      <c r="C528" s="11" t="s">
        <v>146</v>
      </c>
      <c r="D528" s="11" t="s">
        <v>80</v>
      </c>
      <c r="E528" s="11" t="s">
        <v>394</v>
      </c>
      <c r="F528" s="56">
        <f>G528+H528</f>
        <v>2946.87</v>
      </c>
      <c r="G528" s="56">
        <f>G529</f>
        <v>2946.87</v>
      </c>
      <c r="H528" s="56"/>
    </row>
    <row r="529" spans="1:8" ht="48" customHeight="1">
      <c r="A529" s="23" t="s">
        <v>208</v>
      </c>
      <c r="B529" s="11" t="s">
        <v>365</v>
      </c>
      <c r="C529" s="11" t="s">
        <v>146</v>
      </c>
      <c r="D529" s="11" t="s">
        <v>80</v>
      </c>
      <c r="E529" s="11" t="s">
        <v>209</v>
      </c>
      <c r="F529" s="56">
        <f>G529+H529</f>
        <v>2946.87</v>
      </c>
      <c r="G529" s="56">
        <f>G530</f>
        <v>2946.87</v>
      </c>
      <c r="H529" s="56"/>
    </row>
    <row r="530" spans="1:8" ht="18" customHeight="1">
      <c r="A530" s="23" t="s">
        <v>210</v>
      </c>
      <c r="B530" s="11" t="s">
        <v>365</v>
      </c>
      <c r="C530" s="11" t="s">
        <v>146</v>
      </c>
      <c r="D530" s="11" t="s">
        <v>80</v>
      </c>
      <c r="E530" s="11" t="s">
        <v>275</v>
      </c>
      <c r="F530" s="56">
        <f>G530+H530</f>
        <v>2946.87</v>
      </c>
      <c r="G530" s="56">
        <v>2946.87</v>
      </c>
      <c r="H530" s="56"/>
    </row>
    <row r="531" spans="1:8" ht="66.75" customHeight="1" hidden="1">
      <c r="A531" s="54" t="s">
        <v>567</v>
      </c>
      <c r="B531" s="11" t="s">
        <v>365</v>
      </c>
      <c r="C531" s="11" t="s">
        <v>146</v>
      </c>
      <c r="D531" s="16" t="s">
        <v>568</v>
      </c>
      <c r="E531" s="16" t="s">
        <v>394</v>
      </c>
      <c r="F531" s="101">
        <f>G531+H531</f>
        <v>0</v>
      </c>
      <c r="G531" s="101">
        <f>G535</f>
        <v>0</v>
      </c>
      <c r="H531" s="101">
        <f>H532</f>
        <v>0</v>
      </c>
    </row>
    <row r="532" spans="1:8" ht="75" customHeight="1" hidden="1">
      <c r="A532" s="27" t="s">
        <v>587</v>
      </c>
      <c r="B532" s="11" t="s">
        <v>365</v>
      </c>
      <c r="C532" s="11" t="s">
        <v>146</v>
      </c>
      <c r="D532" s="24" t="s">
        <v>569</v>
      </c>
      <c r="E532" s="24" t="s">
        <v>394</v>
      </c>
      <c r="F532" s="57">
        <f>H532</f>
        <v>0</v>
      </c>
      <c r="G532" s="57"/>
      <c r="H532" s="57">
        <f>H533</f>
        <v>0</v>
      </c>
    </row>
    <row r="533" spans="1:8" ht="48.75" customHeight="1" hidden="1">
      <c r="A533" s="23" t="s">
        <v>208</v>
      </c>
      <c r="B533" s="11" t="s">
        <v>365</v>
      </c>
      <c r="C533" s="11" t="s">
        <v>146</v>
      </c>
      <c r="D533" s="11" t="s">
        <v>569</v>
      </c>
      <c r="E533" s="11" t="s">
        <v>209</v>
      </c>
      <c r="F533" s="56">
        <f>H533</f>
        <v>0</v>
      </c>
      <c r="G533" s="56"/>
      <c r="H533" s="56">
        <f>H534</f>
        <v>0</v>
      </c>
    </row>
    <row r="534" spans="1:8" ht="24.75" customHeight="1" hidden="1">
      <c r="A534" s="23" t="s">
        <v>210</v>
      </c>
      <c r="B534" s="11" t="s">
        <v>365</v>
      </c>
      <c r="C534" s="11" t="s">
        <v>146</v>
      </c>
      <c r="D534" s="11" t="s">
        <v>569</v>
      </c>
      <c r="E534" s="11" t="s">
        <v>275</v>
      </c>
      <c r="F534" s="56">
        <f>H534</f>
        <v>0</v>
      </c>
      <c r="G534" s="56"/>
      <c r="H534" s="56">
        <v>0</v>
      </c>
    </row>
    <row r="535" spans="1:8" ht="108" customHeight="1" hidden="1">
      <c r="A535" s="27" t="s">
        <v>588</v>
      </c>
      <c r="B535" s="11" t="s">
        <v>365</v>
      </c>
      <c r="C535" s="11" t="s">
        <v>146</v>
      </c>
      <c r="D535" s="24" t="s">
        <v>570</v>
      </c>
      <c r="E535" s="24" t="s">
        <v>394</v>
      </c>
      <c r="F535" s="57">
        <f>G535</f>
        <v>0</v>
      </c>
      <c r="G535" s="57">
        <f>G536</f>
        <v>0</v>
      </c>
      <c r="H535" s="57"/>
    </row>
    <row r="536" spans="1:9" ht="48.75" customHeight="1" hidden="1">
      <c r="A536" s="23" t="s">
        <v>208</v>
      </c>
      <c r="B536" s="11" t="s">
        <v>365</v>
      </c>
      <c r="C536" s="11" t="s">
        <v>146</v>
      </c>
      <c r="D536" s="11" t="s">
        <v>570</v>
      </c>
      <c r="E536" s="11" t="s">
        <v>209</v>
      </c>
      <c r="F536" s="56">
        <f>G536</f>
        <v>0</v>
      </c>
      <c r="G536" s="56">
        <f>G537</f>
        <v>0</v>
      </c>
      <c r="H536" s="56"/>
      <c r="I536" s="133"/>
    </row>
    <row r="537" spans="1:9" ht="23.25" customHeight="1" hidden="1">
      <c r="A537" s="23" t="s">
        <v>210</v>
      </c>
      <c r="B537" s="11" t="s">
        <v>365</v>
      </c>
      <c r="C537" s="11" t="s">
        <v>146</v>
      </c>
      <c r="D537" s="11" t="s">
        <v>570</v>
      </c>
      <c r="E537" s="11" t="s">
        <v>275</v>
      </c>
      <c r="F537" s="56">
        <f>G537</f>
        <v>0</v>
      </c>
      <c r="G537" s="56">
        <v>0</v>
      </c>
      <c r="H537" s="56"/>
      <c r="I537" s="126"/>
    </row>
    <row r="538" spans="1:9" ht="53.25" customHeight="1">
      <c r="A538" s="54" t="s">
        <v>858</v>
      </c>
      <c r="B538" s="11" t="s">
        <v>365</v>
      </c>
      <c r="C538" s="11" t="s">
        <v>146</v>
      </c>
      <c r="D538" s="16" t="s">
        <v>77</v>
      </c>
      <c r="E538" s="16" t="s">
        <v>394</v>
      </c>
      <c r="F538" s="101">
        <f>G538+H538</f>
        <v>2498.58232</v>
      </c>
      <c r="G538" s="101">
        <f>G539+G541</f>
        <v>25</v>
      </c>
      <c r="H538" s="101">
        <f>H539</f>
        <v>2473.58232</v>
      </c>
      <c r="I538" s="126"/>
    </row>
    <row r="539" spans="1:9" ht="79.5" customHeight="1">
      <c r="A539" s="27" t="s">
        <v>857</v>
      </c>
      <c r="B539" s="11" t="s">
        <v>365</v>
      </c>
      <c r="C539" s="11" t="s">
        <v>146</v>
      </c>
      <c r="D539" s="24" t="s">
        <v>825</v>
      </c>
      <c r="E539" s="24" t="s">
        <v>209</v>
      </c>
      <c r="F539" s="56">
        <f>G539+H539</f>
        <v>2473.58232</v>
      </c>
      <c r="G539" s="57">
        <f>G540</f>
        <v>0</v>
      </c>
      <c r="H539" s="57">
        <f>H540</f>
        <v>2473.58232</v>
      </c>
      <c r="I539" s="126"/>
    </row>
    <row r="540" spans="1:9" ht="23.25" customHeight="1">
      <c r="A540" s="23" t="s">
        <v>210</v>
      </c>
      <c r="B540" s="11" t="s">
        <v>365</v>
      </c>
      <c r="C540" s="11" t="s">
        <v>146</v>
      </c>
      <c r="D540" s="24" t="s">
        <v>825</v>
      </c>
      <c r="E540" s="11" t="s">
        <v>275</v>
      </c>
      <c r="F540" s="56">
        <f>G540+H540</f>
        <v>2473.58232</v>
      </c>
      <c r="G540" s="56">
        <v>0</v>
      </c>
      <c r="H540" s="56">
        <v>2473.58232</v>
      </c>
      <c r="I540" s="126"/>
    </row>
    <row r="541" spans="1:9" ht="95.25" customHeight="1">
      <c r="A541" s="27" t="s">
        <v>824</v>
      </c>
      <c r="B541" s="11" t="s">
        <v>365</v>
      </c>
      <c r="C541" s="11" t="s">
        <v>146</v>
      </c>
      <c r="D541" s="24" t="s">
        <v>826</v>
      </c>
      <c r="E541" s="24" t="s">
        <v>209</v>
      </c>
      <c r="F541" s="57">
        <f>G541+H541</f>
        <v>25</v>
      </c>
      <c r="G541" s="57">
        <f>G542</f>
        <v>25</v>
      </c>
      <c r="H541" s="57">
        <f>H542</f>
        <v>0</v>
      </c>
      <c r="I541" s="126"/>
    </row>
    <row r="542" spans="1:9" ht="18" customHeight="1">
      <c r="A542" s="23" t="s">
        <v>210</v>
      </c>
      <c r="B542" s="11" t="s">
        <v>365</v>
      </c>
      <c r="C542" s="11" t="s">
        <v>146</v>
      </c>
      <c r="D542" s="11" t="s">
        <v>859</v>
      </c>
      <c r="E542" s="11" t="s">
        <v>275</v>
      </c>
      <c r="F542" s="56">
        <f>G542+H542</f>
        <v>25</v>
      </c>
      <c r="G542" s="56">
        <v>25</v>
      </c>
      <c r="H542" s="56">
        <v>0</v>
      </c>
      <c r="I542" s="126"/>
    </row>
    <row r="543" spans="1:9" ht="48" customHeight="1">
      <c r="A543" s="54" t="s">
        <v>956</v>
      </c>
      <c r="B543" s="16" t="s">
        <v>365</v>
      </c>
      <c r="C543" s="16" t="s">
        <v>146</v>
      </c>
      <c r="D543" s="16" t="s">
        <v>77</v>
      </c>
      <c r="E543" s="16" t="s">
        <v>394</v>
      </c>
      <c r="F543" s="101">
        <f aca="true" t="shared" si="23" ref="F543:F549">G543+H543</f>
        <v>3030.30303</v>
      </c>
      <c r="G543" s="101">
        <f>G547</f>
        <v>30.30303</v>
      </c>
      <c r="H543" s="101">
        <f>H544</f>
        <v>3000</v>
      </c>
      <c r="I543" s="126"/>
    </row>
    <row r="544" spans="1:9" ht="63" customHeight="1">
      <c r="A544" s="23" t="s">
        <v>953</v>
      </c>
      <c r="B544" s="11" t="s">
        <v>365</v>
      </c>
      <c r="C544" s="11" t="s">
        <v>146</v>
      </c>
      <c r="D544" s="11" t="s">
        <v>955</v>
      </c>
      <c r="E544" s="11" t="s">
        <v>394</v>
      </c>
      <c r="F544" s="56">
        <f t="shared" si="23"/>
        <v>3000</v>
      </c>
      <c r="G544" s="56">
        <v>0</v>
      </c>
      <c r="H544" s="56">
        <f>H545</f>
        <v>3000</v>
      </c>
      <c r="I544" s="126"/>
    </row>
    <row r="545" spans="1:9" ht="48.75" customHeight="1">
      <c r="A545" s="23" t="s">
        <v>208</v>
      </c>
      <c r="B545" s="11" t="s">
        <v>365</v>
      </c>
      <c r="C545" s="11" t="s">
        <v>146</v>
      </c>
      <c r="D545" s="11" t="s">
        <v>955</v>
      </c>
      <c r="E545" s="11" t="s">
        <v>209</v>
      </c>
      <c r="F545" s="56">
        <f t="shared" si="23"/>
        <v>3000</v>
      </c>
      <c r="G545" s="56">
        <v>0</v>
      </c>
      <c r="H545" s="56">
        <f>H546</f>
        <v>3000</v>
      </c>
      <c r="I545" s="126"/>
    </row>
    <row r="546" spans="1:9" ht="18" customHeight="1">
      <c r="A546" s="23" t="s">
        <v>210</v>
      </c>
      <c r="B546" s="11" t="s">
        <v>365</v>
      </c>
      <c r="C546" s="11" t="s">
        <v>146</v>
      </c>
      <c r="D546" s="11" t="s">
        <v>955</v>
      </c>
      <c r="E546" s="11" t="s">
        <v>275</v>
      </c>
      <c r="F546" s="56">
        <f t="shared" si="23"/>
        <v>3000</v>
      </c>
      <c r="G546" s="56">
        <v>0</v>
      </c>
      <c r="H546" s="56">
        <v>3000</v>
      </c>
      <c r="I546" s="126"/>
    </row>
    <row r="547" spans="1:9" ht="80.25" customHeight="1">
      <c r="A547" s="23" t="s">
        <v>954</v>
      </c>
      <c r="B547" s="11" t="s">
        <v>365</v>
      </c>
      <c r="C547" s="11" t="s">
        <v>146</v>
      </c>
      <c r="D547" s="11" t="s">
        <v>961</v>
      </c>
      <c r="E547" s="11" t="s">
        <v>394</v>
      </c>
      <c r="F547" s="56">
        <f t="shared" si="23"/>
        <v>30.30303</v>
      </c>
      <c r="G547" s="56">
        <f>G548</f>
        <v>30.30303</v>
      </c>
      <c r="H547" s="56">
        <v>0</v>
      </c>
      <c r="I547" s="126"/>
    </row>
    <row r="548" spans="1:9" ht="51.75" customHeight="1">
      <c r="A548" s="23" t="s">
        <v>208</v>
      </c>
      <c r="B548" s="11" t="s">
        <v>365</v>
      </c>
      <c r="C548" s="11" t="s">
        <v>146</v>
      </c>
      <c r="D548" s="11" t="s">
        <v>961</v>
      </c>
      <c r="E548" s="11" t="s">
        <v>209</v>
      </c>
      <c r="F548" s="56">
        <f t="shared" si="23"/>
        <v>30.30303</v>
      </c>
      <c r="G548" s="56">
        <f>G549</f>
        <v>30.30303</v>
      </c>
      <c r="H548" s="56">
        <v>0</v>
      </c>
      <c r="I548" s="126"/>
    </row>
    <row r="549" spans="1:9" ht="18" customHeight="1">
      <c r="A549" s="23" t="s">
        <v>210</v>
      </c>
      <c r="B549" s="11" t="s">
        <v>365</v>
      </c>
      <c r="C549" s="11" t="s">
        <v>146</v>
      </c>
      <c r="D549" s="11" t="s">
        <v>961</v>
      </c>
      <c r="E549" s="11" t="s">
        <v>275</v>
      </c>
      <c r="F549" s="56">
        <f t="shared" si="23"/>
        <v>30.30303</v>
      </c>
      <c r="G549" s="56">
        <v>30.30303</v>
      </c>
      <c r="H549" s="56">
        <v>0</v>
      </c>
      <c r="I549" s="126"/>
    </row>
    <row r="550" spans="1:9" ht="66.75" customHeight="1">
      <c r="A550" s="35" t="s">
        <v>968</v>
      </c>
      <c r="B550" s="51" t="s">
        <v>365</v>
      </c>
      <c r="C550" s="51" t="s">
        <v>146</v>
      </c>
      <c r="D550" s="51" t="s">
        <v>972</v>
      </c>
      <c r="E550" s="51" t="s">
        <v>394</v>
      </c>
      <c r="F550" s="98">
        <f>G550</f>
        <v>0.02061</v>
      </c>
      <c r="G550" s="98">
        <f>G551</f>
        <v>0.02061</v>
      </c>
      <c r="H550" s="98"/>
      <c r="I550" s="126"/>
    </row>
    <row r="551" spans="1:9" ht="117" customHeight="1">
      <c r="A551" s="23" t="s">
        <v>969</v>
      </c>
      <c r="B551" s="11" t="s">
        <v>365</v>
      </c>
      <c r="C551" s="11" t="s">
        <v>146</v>
      </c>
      <c r="D551" s="11" t="s">
        <v>976</v>
      </c>
      <c r="E551" s="11" t="s">
        <v>394</v>
      </c>
      <c r="F551" s="56">
        <f>G551</f>
        <v>0.02061</v>
      </c>
      <c r="G551" s="56">
        <f>G552</f>
        <v>0.02061</v>
      </c>
      <c r="H551" s="56"/>
      <c r="I551" s="126"/>
    </row>
    <row r="552" spans="1:9" ht="51" customHeight="1">
      <c r="A552" s="23" t="s">
        <v>208</v>
      </c>
      <c r="B552" s="11" t="s">
        <v>365</v>
      </c>
      <c r="C552" s="11" t="s">
        <v>146</v>
      </c>
      <c r="D552" s="11" t="s">
        <v>976</v>
      </c>
      <c r="E552" s="11" t="s">
        <v>209</v>
      </c>
      <c r="F552" s="56">
        <f>G552</f>
        <v>0.02061</v>
      </c>
      <c r="G552" s="56">
        <f>G553</f>
        <v>0.02061</v>
      </c>
      <c r="H552" s="56"/>
      <c r="I552" s="126"/>
    </row>
    <row r="553" spans="1:9" ht="18" customHeight="1">
      <c r="A553" s="23" t="s">
        <v>210</v>
      </c>
      <c r="B553" s="11" t="s">
        <v>365</v>
      </c>
      <c r="C553" s="11" t="s">
        <v>146</v>
      </c>
      <c r="D553" s="11" t="s">
        <v>976</v>
      </c>
      <c r="E553" s="11" t="s">
        <v>275</v>
      </c>
      <c r="F553" s="56">
        <f>G553</f>
        <v>0.02061</v>
      </c>
      <c r="G553" s="56">
        <v>0.02061</v>
      </c>
      <c r="H553" s="56"/>
      <c r="I553" s="126"/>
    </row>
    <row r="554" spans="1:8" ht="102.75" customHeight="1">
      <c r="A554" s="28" t="s">
        <v>515</v>
      </c>
      <c r="B554" s="11" t="s">
        <v>365</v>
      </c>
      <c r="C554" s="11" t="s">
        <v>146</v>
      </c>
      <c r="D554" s="11" t="s">
        <v>81</v>
      </c>
      <c r="E554" s="11" t="s">
        <v>394</v>
      </c>
      <c r="F554" s="56">
        <f>G554+H554</f>
        <v>1659.887</v>
      </c>
      <c r="G554" s="56">
        <f>G555</f>
        <v>1659.887</v>
      </c>
      <c r="H554" s="56"/>
    </row>
    <row r="555" spans="1:8" ht="52.5" customHeight="1">
      <c r="A555" s="23" t="s">
        <v>208</v>
      </c>
      <c r="B555" s="11" t="s">
        <v>365</v>
      </c>
      <c r="C555" s="11" t="s">
        <v>146</v>
      </c>
      <c r="D555" s="11" t="s">
        <v>81</v>
      </c>
      <c r="E555" s="11" t="s">
        <v>209</v>
      </c>
      <c r="F555" s="56">
        <f>G555+H555</f>
        <v>1659.887</v>
      </c>
      <c r="G555" s="56">
        <f>G556</f>
        <v>1659.887</v>
      </c>
      <c r="H555" s="56"/>
    </row>
    <row r="556" spans="1:8" ht="16.5" customHeight="1">
      <c r="A556" s="23" t="s">
        <v>210</v>
      </c>
      <c r="B556" s="11" t="s">
        <v>365</v>
      </c>
      <c r="C556" s="11" t="s">
        <v>146</v>
      </c>
      <c r="D556" s="11" t="s">
        <v>81</v>
      </c>
      <c r="E556" s="11" t="s">
        <v>275</v>
      </c>
      <c r="F556" s="56">
        <f>G556+H556</f>
        <v>1659.887</v>
      </c>
      <c r="G556" s="56">
        <v>1659.887</v>
      </c>
      <c r="H556" s="56"/>
    </row>
    <row r="557" spans="1:10" ht="32.25" customHeight="1">
      <c r="A557" s="23" t="s">
        <v>10</v>
      </c>
      <c r="B557" s="11" t="s">
        <v>365</v>
      </c>
      <c r="C557" s="11" t="s">
        <v>157</v>
      </c>
      <c r="D557" s="11" t="s">
        <v>307</v>
      </c>
      <c r="E557" s="11" t="s">
        <v>394</v>
      </c>
      <c r="F557" s="56">
        <f>G557+H557</f>
        <v>1197.785</v>
      </c>
      <c r="G557" s="56">
        <f>G558+G575+G578+G583+G586+G580</f>
        <v>1197.785</v>
      </c>
      <c r="H557" s="56">
        <f>H558+H575+H578+H583+H586</f>
        <v>0</v>
      </c>
      <c r="J557" s="132"/>
    </row>
    <row r="558" spans="1:10" ht="50.25" customHeight="1">
      <c r="A558" s="27" t="s">
        <v>454</v>
      </c>
      <c r="B558" s="24" t="s">
        <v>365</v>
      </c>
      <c r="C558" s="24" t="s">
        <v>157</v>
      </c>
      <c r="D558" s="24" t="s">
        <v>76</v>
      </c>
      <c r="E558" s="24" t="s">
        <v>394</v>
      </c>
      <c r="F558" s="57">
        <f>G558</f>
        <v>1134.785</v>
      </c>
      <c r="G558" s="57">
        <f>G559+G562+G569+G572</f>
        <v>1134.785</v>
      </c>
      <c r="H558" s="57">
        <f>H559+H562</f>
        <v>0</v>
      </c>
      <c r="J558" s="132"/>
    </row>
    <row r="559" spans="1:8" ht="37.5" customHeight="1">
      <c r="A559" s="28" t="s">
        <v>516</v>
      </c>
      <c r="B559" s="11" t="s">
        <v>365</v>
      </c>
      <c r="C559" s="11" t="s">
        <v>157</v>
      </c>
      <c r="D559" s="11" t="s">
        <v>82</v>
      </c>
      <c r="E559" s="11" t="s">
        <v>394</v>
      </c>
      <c r="F559" s="56">
        <f aca="true" t="shared" si="24" ref="F559:F585">G559+H559</f>
        <v>1134.785</v>
      </c>
      <c r="G559" s="56">
        <f>G560</f>
        <v>1134.785</v>
      </c>
      <c r="H559" s="56"/>
    </row>
    <row r="560" spans="1:8" ht="50.25" customHeight="1">
      <c r="A560" s="23" t="s">
        <v>208</v>
      </c>
      <c r="B560" s="11" t="s">
        <v>365</v>
      </c>
      <c r="C560" s="11" t="s">
        <v>157</v>
      </c>
      <c r="D560" s="11" t="s">
        <v>82</v>
      </c>
      <c r="E560" s="11" t="s">
        <v>209</v>
      </c>
      <c r="F560" s="56">
        <f t="shared" si="24"/>
        <v>1134.785</v>
      </c>
      <c r="G560" s="56">
        <f>G561</f>
        <v>1134.785</v>
      </c>
      <c r="H560" s="56"/>
    </row>
    <row r="561" spans="1:9" ht="17.25" customHeight="1">
      <c r="A561" s="23" t="s">
        <v>210</v>
      </c>
      <c r="B561" s="11" t="s">
        <v>365</v>
      </c>
      <c r="C561" s="11" t="s">
        <v>157</v>
      </c>
      <c r="D561" s="11" t="s">
        <v>82</v>
      </c>
      <c r="E561" s="11" t="s">
        <v>275</v>
      </c>
      <c r="F561" s="56">
        <f t="shared" si="24"/>
        <v>1134.785</v>
      </c>
      <c r="G561" s="56">
        <v>1134.785</v>
      </c>
      <c r="H561" s="56"/>
      <c r="I561" s="132"/>
    </row>
    <row r="562" spans="1:9" ht="51" customHeight="1" hidden="1">
      <c r="A562" s="54" t="s">
        <v>822</v>
      </c>
      <c r="B562" s="16" t="s">
        <v>365</v>
      </c>
      <c r="C562" s="16" t="s">
        <v>157</v>
      </c>
      <c r="D562" s="16" t="s">
        <v>77</v>
      </c>
      <c r="E562" s="16" t="s">
        <v>394</v>
      </c>
      <c r="F562" s="101">
        <f>G562+H562</f>
        <v>0</v>
      </c>
      <c r="G562" s="101">
        <f>G566</f>
        <v>0</v>
      </c>
      <c r="H562" s="101">
        <f>H563</f>
        <v>0</v>
      </c>
      <c r="I562" s="132"/>
    </row>
    <row r="563" spans="1:9" ht="66" customHeight="1" hidden="1">
      <c r="A563" s="23" t="s">
        <v>823</v>
      </c>
      <c r="B563" s="11" t="s">
        <v>365</v>
      </c>
      <c r="C563" s="11" t="s">
        <v>157</v>
      </c>
      <c r="D563" s="11" t="s">
        <v>825</v>
      </c>
      <c r="E563" s="11" t="s">
        <v>394</v>
      </c>
      <c r="F563" s="56">
        <f aca="true" t="shared" si="25" ref="F563:F574">G563+H563</f>
        <v>0</v>
      </c>
      <c r="G563" s="56"/>
      <c r="H563" s="56">
        <f>H564</f>
        <v>0</v>
      </c>
      <c r="I563" s="132"/>
    </row>
    <row r="564" spans="1:9" ht="48.75" customHeight="1" hidden="1">
      <c r="A564" s="23" t="s">
        <v>208</v>
      </c>
      <c r="B564" s="11" t="s">
        <v>365</v>
      </c>
      <c r="C564" s="11" t="s">
        <v>157</v>
      </c>
      <c r="D564" s="11" t="s">
        <v>825</v>
      </c>
      <c r="E564" s="11" t="s">
        <v>209</v>
      </c>
      <c r="F564" s="56">
        <f t="shared" si="25"/>
        <v>0</v>
      </c>
      <c r="G564" s="56"/>
      <c r="H564" s="56">
        <f>H565</f>
        <v>0</v>
      </c>
      <c r="I564" s="132"/>
    </row>
    <row r="565" spans="1:9" ht="22.5" customHeight="1" hidden="1">
      <c r="A565" s="23" t="s">
        <v>210</v>
      </c>
      <c r="B565" s="11" t="s">
        <v>365</v>
      </c>
      <c r="C565" s="11" t="s">
        <v>157</v>
      </c>
      <c r="D565" s="11" t="s">
        <v>825</v>
      </c>
      <c r="E565" s="11" t="s">
        <v>275</v>
      </c>
      <c r="F565" s="56">
        <f t="shared" si="25"/>
        <v>0</v>
      </c>
      <c r="G565" s="56"/>
      <c r="H565" s="56">
        <v>0</v>
      </c>
      <c r="I565" s="132"/>
    </row>
    <row r="566" spans="1:9" ht="84" customHeight="1" hidden="1">
      <c r="A566" s="23" t="s">
        <v>824</v>
      </c>
      <c r="B566" s="11" t="s">
        <v>365</v>
      </c>
      <c r="C566" s="11" t="s">
        <v>157</v>
      </c>
      <c r="D566" s="11" t="s">
        <v>826</v>
      </c>
      <c r="E566" s="11" t="s">
        <v>394</v>
      </c>
      <c r="F566" s="56">
        <f t="shared" si="25"/>
        <v>0</v>
      </c>
      <c r="G566" s="56">
        <f>G567</f>
        <v>0</v>
      </c>
      <c r="H566" s="56"/>
      <c r="I566" s="132"/>
    </row>
    <row r="567" spans="1:9" ht="51" customHeight="1" hidden="1">
      <c r="A567" s="23" t="s">
        <v>208</v>
      </c>
      <c r="B567" s="11" t="s">
        <v>365</v>
      </c>
      <c r="C567" s="11" t="s">
        <v>157</v>
      </c>
      <c r="D567" s="11" t="s">
        <v>826</v>
      </c>
      <c r="E567" s="11" t="s">
        <v>209</v>
      </c>
      <c r="F567" s="56">
        <f t="shared" si="25"/>
        <v>0</v>
      </c>
      <c r="G567" s="56">
        <f>G568</f>
        <v>0</v>
      </c>
      <c r="H567" s="56"/>
      <c r="I567" s="132"/>
    </row>
    <row r="568" spans="1:9" ht="18.75" customHeight="1" hidden="1">
      <c r="A568" s="23" t="s">
        <v>210</v>
      </c>
      <c r="B568" s="11" t="s">
        <v>365</v>
      </c>
      <c r="C568" s="11" t="s">
        <v>157</v>
      </c>
      <c r="D568" s="11" t="s">
        <v>826</v>
      </c>
      <c r="E568" s="11" t="s">
        <v>275</v>
      </c>
      <c r="F568" s="56">
        <f t="shared" si="25"/>
        <v>0</v>
      </c>
      <c r="G568" s="56"/>
      <c r="H568" s="56"/>
      <c r="I568" s="132"/>
    </row>
    <row r="569" spans="1:9" ht="40.5" customHeight="1" hidden="1">
      <c r="A569" s="28" t="s">
        <v>915</v>
      </c>
      <c r="B569" s="11" t="s">
        <v>365</v>
      </c>
      <c r="C569" s="11" t="s">
        <v>157</v>
      </c>
      <c r="D569" s="11" t="s">
        <v>865</v>
      </c>
      <c r="E569" s="11" t="s">
        <v>394</v>
      </c>
      <c r="F569" s="56">
        <f t="shared" si="25"/>
        <v>0</v>
      </c>
      <c r="G569" s="56">
        <f>G570</f>
        <v>0</v>
      </c>
      <c r="H569" s="56">
        <f>H570</f>
        <v>0</v>
      </c>
      <c r="I569" s="132"/>
    </row>
    <row r="570" spans="1:9" ht="48.75" customHeight="1" hidden="1">
      <c r="A570" s="235" t="s">
        <v>208</v>
      </c>
      <c r="B570" s="11" t="s">
        <v>365</v>
      </c>
      <c r="C570" s="11" t="s">
        <v>157</v>
      </c>
      <c r="D570" s="11" t="s">
        <v>865</v>
      </c>
      <c r="E570" s="11" t="s">
        <v>209</v>
      </c>
      <c r="F570" s="56">
        <f t="shared" si="25"/>
        <v>0</v>
      </c>
      <c r="G570" s="56">
        <f>G571</f>
        <v>0</v>
      </c>
      <c r="H570" s="56">
        <f>H571</f>
        <v>0</v>
      </c>
      <c r="I570" s="132"/>
    </row>
    <row r="571" spans="1:9" ht="24" customHeight="1" hidden="1">
      <c r="A571" s="235" t="s">
        <v>210</v>
      </c>
      <c r="B571" s="11" t="s">
        <v>365</v>
      </c>
      <c r="C571" s="11" t="s">
        <v>157</v>
      </c>
      <c r="D571" s="11" t="s">
        <v>865</v>
      </c>
      <c r="E571" s="11" t="s">
        <v>275</v>
      </c>
      <c r="F571" s="56">
        <f t="shared" si="25"/>
        <v>0</v>
      </c>
      <c r="G571" s="56"/>
      <c r="H571" s="56"/>
      <c r="I571" s="132"/>
    </row>
    <row r="572" spans="1:9" ht="34.5" customHeight="1" hidden="1">
      <c r="A572" s="28" t="s">
        <v>916</v>
      </c>
      <c r="B572" s="11" t="s">
        <v>365</v>
      </c>
      <c r="C572" s="11" t="s">
        <v>157</v>
      </c>
      <c r="D572" s="11" t="s">
        <v>866</v>
      </c>
      <c r="E572" s="11" t="s">
        <v>394</v>
      </c>
      <c r="F572" s="56">
        <f t="shared" si="25"/>
        <v>0</v>
      </c>
      <c r="G572" s="56">
        <f>G573</f>
        <v>0</v>
      </c>
      <c r="H572" s="56">
        <f>H573</f>
        <v>0</v>
      </c>
      <c r="I572" s="132"/>
    </row>
    <row r="573" spans="1:9" ht="51.75" customHeight="1" hidden="1">
      <c r="A573" s="235" t="s">
        <v>208</v>
      </c>
      <c r="B573" s="11" t="s">
        <v>365</v>
      </c>
      <c r="C573" s="11" t="s">
        <v>157</v>
      </c>
      <c r="D573" s="11" t="s">
        <v>866</v>
      </c>
      <c r="E573" s="11" t="s">
        <v>209</v>
      </c>
      <c r="F573" s="56">
        <f t="shared" si="25"/>
        <v>0</v>
      </c>
      <c r="G573" s="56">
        <f>G574</f>
        <v>0</v>
      </c>
      <c r="H573" s="56">
        <f>H574</f>
        <v>0</v>
      </c>
      <c r="I573" s="132"/>
    </row>
    <row r="574" spans="1:9" ht="18.75" customHeight="1" hidden="1">
      <c r="A574" s="235" t="s">
        <v>210</v>
      </c>
      <c r="B574" s="11" t="s">
        <v>365</v>
      </c>
      <c r="C574" s="11" t="s">
        <v>157</v>
      </c>
      <c r="D574" s="11" t="s">
        <v>866</v>
      </c>
      <c r="E574" s="11" t="s">
        <v>275</v>
      </c>
      <c r="F574" s="56">
        <f t="shared" si="25"/>
        <v>0</v>
      </c>
      <c r="G574" s="56"/>
      <c r="H574" s="56"/>
      <c r="I574" s="132"/>
    </row>
    <row r="575" spans="1:8" s="125" customFormat="1" ht="48" customHeight="1">
      <c r="A575" s="27" t="s">
        <v>449</v>
      </c>
      <c r="B575" s="24" t="s">
        <v>365</v>
      </c>
      <c r="C575" s="24" t="s">
        <v>157</v>
      </c>
      <c r="D575" s="24" t="s">
        <v>31</v>
      </c>
      <c r="E575" s="24" t="s">
        <v>394</v>
      </c>
      <c r="F575" s="57">
        <f t="shared" si="24"/>
        <v>39</v>
      </c>
      <c r="G575" s="57">
        <f>G576</f>
        <v>39</v>
      </c>
      <c r="H575" s="57">
        <f>H576</f>
        <v>0</v>
      </c>
    </row>
    <row r="576" spans="1:8" ht="33.75" customHeight="1">
      <c r="A576" s="28" t="s">
        <v>83</v>
      </c>
      <c r="B576" s="11" t="s">
        <v>365</v>
      </c>
      <c r="C576" s="11" t="s">
        <v>157</v>
      </c>
      <c r="D576" s="11" t="s">
        <v>32</v>
      </c>
      <c r="E576" s="11" t="s">
        <v>394</v>
      </c>
      <c r="F576" s="56">
        <f t="shared" si="24"/>
        <v>39</v>
      </c>
      <c r="G576" s="56">
        <f>G577</f>
        <v>39</v>
      </c>
      <c r="H576" s="56">
        <f>H577</f>
        <v>0</v>
      </c>
    </row>
    <row r="577" spans="1:8" ht="17.25" customHeight="1">
      <c r="A577" s="23" t="s">
        <v>210</v>
      </c>
      <c r="B577" s="11" t="s">
        <v>365</v>
      </c>
      <c r="C577" s="11" t="s">
        <v>157</v>
      </c>
      <c r="D577" s="11" t="s">
        <v>84</v>
      </c>
      <c r="E577" s="11" t="s">
        <v>275</v>
      </c>
      <c r="F577" s="56">
        <f t="shared" si="24"/>
        <v>39</v>
      </c>
      <c r="G577" s="56">
        <v>39</v>
      </c>
      <c r="H577" s="56"/>
    </row>
    <row r="578" spans="1:8" s="125" customFormat="1" ht="64.5" customHeight="1">
      <c r="A578" s="27" t="s">
        <v>451</v>
      </c>
      <c r="B578" s="24" t="s">
        <v>365</v>
      </c>
      <c r="C578" s="24" t="s">
        <v>157</v>
      </c>
      <c r="D578" s="24" t="s">
        <v>71</v>
      </c>
      <c r="E578" s="24" t="s">
        <v>394</v>
      </c>
      <c r="F578" s="57">
        <f t="shared" si="24"/>
        <v>4</v>
      </c>
      <c r="G578" s="57">
        <f>G579</f>
        <v>4</v>
      </c>
      <c r="H578" s="57">
        <f>H579</f>
        <v>0</v>
      </c>
    </row>
    <row r="579" spans="1:8" s="143" customFormat="1" ht="33.75" customHeight="1">
      <c r="A579" s="23" t="s">
        <v>327</v>
      </c>
      <c r="B579" s="11" t="s">
        <v>365</v>
      </c>
      <c r="C579" s="11" t="s">
        <v>157</v>
      </c>
      <c r="D579" s="11" t="s">
        <v>85</v>
      </c>
      <c r="E579" s="11" t="s">
        <v>275</v>
      </c>
      <c r="F579" s="56">
        <f t="shared" si="24"/>
        <v>4</v>
      </c>
      <c r="G579" s="56">
        <v>4</v>
      </c>
      <c r="H579" s="101"/>
    </row>
    <row r="580" spans="1:8" s="143" customFormat="1" ht="48" customHeight="1">
      <c r="A580" s="27" t="s">
        <v>461</v>
      </c>
      <c r="B580" s="24" t="s">
        <v>365</v>
      </c>
      <c r="C580" s="24" t="s">
        <v>157</v>
      </c>
      <c r="D580" s="24" t="s">
        <v>41</v>
      </c>
      <c r="E580" s="24" t="s">
        <v>394</v>
      </c>
      <c r="F580" s="57">
        <f t="shared" si="24"/>
        <v>20</v>
      </c>
      <c r="G580" s="57">
        <f>G581</f>
        <v>20</v>
      </c>
      <c r="H580" s="57">
        <f>H582</f>
        <v>0</v>
      </c>
    </row>
    <row r="581" spans="1:8" ht="23.25" customHeight="1">
      <c r="A581" s="23" t="s">
        <v>210</v>
      </c>
      <c r="B581" s="11" t="s">
        <v>365</v>
      </c>
      <c r="C581" s="11" t="s">
        <v>157</v>
      </c>
      <c r="D581" s="4" t="s">
        <v>660</v>
      </c>
      <c r="E581" s="11" t="s">
        <v>275</v>
      </c>
      <c r="F581" s="57">
        <f t="shared" si="24"/>
        <v>20</v>
      </c>
      <c r="G581" s="56">
        <f>G582</f>
        <v>20</v>
      </c>
      <c r="H581" s="129"/>
    </row>
    <row r="582" spans="1:8" ht="35.25" customHeight="1">
      <c r="A582" s="23" t="s">
        <v>942</v>
      </c>
      <c r="B582" s="11" t="s">
        <v>365</v>
      </c>
      <c r="C582" s="11" t="s">
        <v>157</v>
      </c>
      <c r="D582" s="4" t="s">
        <v>660</v>
      </c>
      <c r="E582" s="11" t="s">
        <v>275</v>
      </c>
      <c r="F582" s="56">
        <f t="shared" si="24"/>
        <v>20</v>
      </c>
      <c r="G582" s="56">
        <v>20</v>
      </c>
      <c r="H582" s="99"/>
    </row>
    <row r="583" spans="1:8" ht="81" customHeight="1" hidden="1">
      <c r="A583" s="27" t="s">
        <v>505</v>
      </c>
      <c r="B583" s="24" t="s">
        <v>365</v>
      </c>
      <c r="C583" s="24" t="s">
        <v>157</v>
      </c>
      <c r="D583" s="24" t="s">
        <v>503</v>
      </c>
      <c r="E583" s="24" t="s">
        <v>394</v>
      </c>
      <c r="F583" s="57">
        <f t="shared" si="24"/>
        <v>0</v>
      </c>
      <c r="G583" s="57">
        <f>G584</f>
        <v>0</v>
      </c>
      <c r="H583" s="115"/>
    </row>
    <row r="584" spans="1:8" ht="49.5" customHeight="1" hidden="1">
      <c r="A584" s="23" t="s">
        <v>208</v>
      </c>
      <c r="B584" s="11" t="s">
        <v>365</v>
      </c>
      <c r="C584" s="11" t="s">
        <v>157</v>
      </c>
      <c r="D584" s="11" t="s">
        <v>790</v>
      </c>
      <c r="E584" s="11" t="s">
        <v>209</v>
      </c>
      <c r="F584" s="56">
        <f t="shared" si="24"/>
        <v>0</v>
      </c>
      <c r="G584" s="56">
        <f>G585</f>
        <v>0</v>
      </c>
      <c r="H584" s="99"/>
    </row>
    <row r="585" spans="1:8" ht="27" customHeight="1" hidden="1">
      <c r="A585" s="23" t="s">
        <v>210</v>
      </c>
      <c r="B585" s="11" t="s">
        <v>365</v>
      </c>
      <c r="C585" s="11" t="s">
        <v>157</v>
      </c>
      <c r="D585" s="11" t="s">
        <v>790</v>
      </c>
      <c r="E585" s="11" t="s">
        <v>275</v>
      </c>
      <c r="F585" s="56">
        <f t="shared" si="24"/>
        <v>0</v>
      </c>
      <c r="G585" s="56">
        <v>0</v>
      </c>
      <c r="H585" s="99"/>
    </row>
    <row r="586" spans="1:9" ht="51" customHeight="1" hidden="1">
      <c r="A586" s="27" t="s">
        <v>454</v>
      </c>
      <c r="B586" s="24" t="s">
        <v>365</v>
      </c>
      <c r="C586" s="24" t="s">
        <v>157</v>
      </c>
      <c r="D586" s="24" t="s">
        <v>76</v>
      </c>
      <c r="E586" s="24" t="s">
        <v>394</v>
      </c>
      <c r="F586" s="57">
        <f aca="true" t="shared" si="26" ref="F586:F591">G586</f>
        <v>0</v>
      </c>
      <c r="G586" s="57">
        <f>G587</f>
        <v>0</v>
      </c>
      <c r="H586" s="129"/>
      <c r="I586" s="130"/>
    </row>
    <row r="587" spans="1:8" ht="71.25" customHeight="1" hidden="1">
      <c r="A587" s="28" t="s">
        <v>517</v>
      </c>
      <c r="B587" s="11" t="s">
        <v>365</v>
      </c>
      <c r="C587" s="11" t="s">
        <v>157</v>
      </c>
      <c r="D587" s="11" t="s">
        <v>479</v>
      </c>
      <c r="E587" s="11" t="s">
        <v>394</v>
      </c>
      <c r="F587" s="56">
        <f t="shared" si="26"/>
        <v>0</v>
      </c>
      <c r="G587" s="56">
        <f>G588+G590</f>
        <v>0</v>
      </c>
      <c r="H587" s="129"/>
    </row>
    <row r="588" spans="1:8" ht="44.25" customHeight="1" hidden="1">
      <c r="A588" s="23" t="s">
        <v>182</v>
      </c>
      <c r="B588" s="11" t="s">
        <v>365</v>
      </c>
      <c r="C588" s="11" t="s">
        <v>157</v>
      </c>
      <c r="D588" s="11" t="s">
        <v>479</v>
      </c>
      <c r="E588" s="11" t="s">
        <v>151</v>
      </c>
      <c r="F588" s="56">
        <f t="shared" si="26"/>
        <v>0</v>
      </c>
      <c r="G588" s="56">
        <f>G589</f>
        <v>0</v>
      </c>
      <c r="H588" s="129"/>
    </row>
    <row r="589" spans="1:8" ht="33" customHeight="1" hidden="1">
      <c r="A589" s="23" t="s">
        <v>198</v>
      </c>
      <c r="B589" s="11" t="s">
        <v>365</v>
      </c>
      <c r="C589" s="11" t="s">
        <v>157</v>
      </c>
      <c r="D589" s="11" t="s">
        <v>479</v>
      </c>
      <c r="E589" s="11" t="s">
        <v>158</v>
      </c>
      <c r="F589" s="56">
        <f t="shared" si="26"/>
        <v>0</v>
      </c>
      <c r="G589" s="56">
        <v>0</v>
      </c>
      <c r="H589" s="129"/>
    </row>
    <row r="590" spans="1:8" ht="39.75" customHeight="1" hidden="1">
      <c r="A590" s="23" t="s">
        <v>185</v>
      </c>
      <c r="B590" s="11" t="s">
        <v>365</v>
      </c>
      <c r="C590" s="11" t="s">
        <v>157</v>
      </c>
      <c r="D590" s="11" t="s">
        <v>479</v>
      </c>
      <c r="E590" s="11" t="s">
        <v>155</v>
      </c>
      <c r="F590" s="56">
        <f t="shared" si="26"/>
        <v>0</v>
      </c>
      <c r="G590" s="56">
        <f>G591</f>
        <v>0</v>
      </c>
      <c r="H590" s="129"/>
    </row>
    <row r="591" spans="1:8" ht="47.25" customHeight="1" hidden="1">
      <c r="A591" s="44" t="s">
        <v>186</v>
      </c>
      <c r="B591" s="11" t="s">
        <v>365</v>
      </c>
      <c r="C591" s="11" t="s">
        <v>157</v>
      </c>
      <c r="D591" s="11" t="s">
        <v>479</v>
      </c>
      <c r="E591" s="11" t="s">
        <v>187</v>
      </c>
      <c r="F591" s="56">
        <f t="shared" si="26"/>
        <v>0</v>
      </c>
      <c r="G591" s="56">
        <v>0</v>
      </c>
      <c r="H591" s="129"/>
    </row>
    <row r="592" spans="1:8" ht="18.75" customHeight="1" hidden="1">
      <c r="A592" s="54" t="s">
        <v>908</v>
      </c>
      <c r="B592" s="16" t="s">
        <v>362</v>
      </c>
      <c r="C592" s="16" t="s">
        <v>147</v>
      </c>
      <c r="D592" s="16" t="s">
        <v>307</v>
      </c>
      <c r="E592" s="16" t="s">
        <v>394</v>
      </c>
      <c r="F592" s="101">
        <f>G592+H592</f>
        <v>0</v>
      </c>
      <c r="G592" s="101">
        <f>G593</f>
        <v>0</v>
      </c>
      <c r="H592" s="101">
        <f>H594</f>
        <v>0</v>
      </c>
    </row>
    <row r="593" spans="1:8" ht="25.5" customHeight="1" hidden="1">
      <c r="A593" s="35" t="s">
        <v>871</v>
      </c>
      <c r="B593" s="51" t="s">
        <v>362</v>
      </c>
      <c r="C593" s="51" t="s">
        <v>362</v>
      </c>
      <c r="D593" s="51" t="s">
        <v>307</v>
      </c>
      <c r="E593" s="51" t="s">
        <v>394</v>
      </c>
      <c r="F593" s="98">
        <f>F594</f>
        <v>0</v>
      </c>
      <c r="G593" s="98">
        <f>G594</f>
        <v>0</v>
      </c>
      <c r="H593" s="98">
        <f>H594</f>
        <v>0</v>
      </c>
    </row>
    <row r="594" spans="1:8" ht="47.25" customHeight="1" hidden="1">
      <c r="A594" s="23" t="s">
        <v>854</v>
      </c>
      <c r="B594" s="24" t="s">
        <v>362</v>
      </c>
      <c r="C594" s="24" t="s">
        <v>362</v>
      </c>
      <c r="D594" s="24" t="s">
        <v>870</v>
      </c>
      <c r="E594" s="11" t="s">
        <v>394</v>
      </c>
      <c r="F594" s="57">
        <f>G594+H594</f>
        <v>0</v>
      </c>
      <c r="G594" s="56">
        <f>G595</f>
        <v>0</v>
      </c>
      <c r="H594" s="56">
        <f>H595</f>
        <v>0</v>
      </c>
    </row>
    <row r="595" spans="1:8" ht="33" customHeight="1" hidden="1">
      <c r="A595" s="23" t="s">
        <v>185</v>
      </c>
      <c r="B595" s="24" t="s">
        <v>362</v>
      </c>
      <c r="C595" s="24" t="s">
        <v>362</v>
      </c>
      <c r="D595" s="11" t="s">
        <v>869</v>
      </c>
      <c r="E595" s="11" t="s">
        <v>155</v>
      </c>
      <c r="F595" s="56">
        <f>G595+H595</f>
        <v>0</v>
      </c>
      <c r="G595" s="56">
        <f>G596</f>
        <v>0</v>
      </c>
      <c r="H595" s="56">
        <f>H596</f>
        <v>0</v>
      </c>
    </row>
    <row r="596" spans="1:8" ht="47.25" customHeight="1" hidden="1">
      <c r="A596" s="44" t="s">
        <v>186</v>
      </c>
      <c r="B596" s="24" t="s">
        <v>362</v>
      </c>
      <c r="C596" s="24" t="s">
        <v>362</v>
      </c>
      <c r="D596" s="11" t="s">
        <v>872</v>
      </c>
      <c r="E596" s="11" t="s">
        <v>187</v>
      </c>
      <c r="F596" s="56">
        <f>G596+H596</f>
        <v>0</v>
      </c>
      <c r="G596" s="56"/>
      <c r="H596" s="56"/>
    </row>
    <row r="597" spans="1:9" ht="18.75" customHeight="1">
      <c r="A597" s="54" t="s">
        <v>217</v>
      </c>
      <c r="B597" s="16" t="s">
        <v>218</v>
      </c>
      <c r="C597" s="16" t="s">
        <v>146</v>
      </c>
      <c r="D597" s="16" t="s">
        <v>307</v>
      </c>
      <c r="E597" s="16" t="s">
        <v>394</v>
      </c>
      <c r="F597" s="101">
        <f aca="true" t="shared" si="27" ref="F597:F603">G597+H597</f>
        <v>33300.52469</v>
      </c>
      <c r="G597" s="101">
        <f>G598+G603+G615</f>
        <v>1031</v>
      </c>
      <c r="H597" s="101">
        <f>H598+H603+H615</f>
        <v>32269.52469</v>
      </c>
      <c r="I597" s="126"/>
    </row>
    <row r="598" spans="1:10" s="125" customFormat="1" ht="17.25" customHeight="1">
      <c r="A598" s="35" t="s">
        <v>140</v>
      </c>
      <c r="B598" s="51" t="s">
        <v>218</v>
      </c>
      <c r="C598" s="51" t="s">
        <v>146</v>
      </c>
      <c r="D598" s="51" t="s">
        <v>307</v>
      </c>
      <c r="E598" s="51" t="s">
        <v>394</v>
      </c>
      <c r="F598" s="98">
        <f t="shared" si="27"/>
        <v>831</v>
      </c>
      <c r="G598" s="98">
        <f>G599</f>
        <v>831</v>
      </c>
      <c r="H598" s="98">
        <f>H599</f>
        <v>0</v>
      </c>
      <c r="I598" s="154"/>
      <c r="J598" s="154"/>
    </row>
    <row r="599" spans="1:9" ht="33" customHeight="1">
      <c r="A599" s="23" t="s">
        <v>571</v>
      </c>
      <c r="B599" s="11" t="s">
        <v>218</v>
      </c>
      <c r="C599" s="11" t="s">
        <v>146</v>
      </c>
      <c r="D599" s="11" t="s">
        <v>86</v>
      </c>
      <c r="E599" s="11" t="s">
        <v>394</v>
      </c>
      <c r="F599" s="56">
        <f t="shared" si="27"/>
        <v>831</v>
      </c>
      <c r="G599" s="56">
        <f>G600</f>
        <v>831</v>
      </c>
      <c r="H599" s="56">
        <f>H600</f>
        <v>0</v>
      </c>
      <c r="I599" s="126"/>
    </row>
    <row r="600" spans="1:8" ht="50.25" customHeight="1">
      <c r="A600" s="23" t="s">
        <v>141</v>
      </c>
      <c r="B600" s="11" t="s">
        <v>218</v>
      </c>
      <c r="C600" s="11" t="s">
        <v>146</v>
      </c>
      <c r="D600" s="11" t="s">
        <v>86</v>
      </c>
      <c r="E600" s="11" t="s">
        <v>394</v>
      </c>
      <c r="F600" s="56">
        <f t="shared" si="27"/>
        <v>831</v>
      </c>
      <c r="G600" s="56">
        <f>G601</f>
        <v>831</v>
      </c>
      <c r="H600" s="56">
        <f>H602</f>
        <v>0</v>
      </c>
    </row>
    <row r="601" spans="1:8" ht="31.5" customHeight="1">
      <c r="A601" s="23" t="s">
        <v>199</v>
      </c>
      <c r="B601" s="11" t="s">
        <v>218</v>
      </c>
      <c r="C601" s="11" t="s">
        <v>146</v>
      </c>
      <c r="D601" s="11" t="s">
        <v>86</v>
      </c>
      <c r="E601" s="11" t="s">
        <v>156</v>
      </c>
      <c r="F601" s="56">
        <f t="shared" si="27"/>
        <v>831</v>
      </c>
      <c r="G601" s="56">
        <f>G602</f>
        <v>831</v>
      </c>
      <c r="H601" s="56"/>
    </row>
    <row r="602" spans="1:8" s="143" customFormat="1" ht="32.25" customHeight="1">
      <c r="A602" s="23" t="s">
        <v>200</v>
      </c>
      <c r="B602" s="11" t="s">
        <v>218</v>
      </c>
      <c r="C602" s="11" t="s">
        <v>146</v>
      </c>
      <c r="D602" s="11" t="s">
        <v>86</v>
      </c>
      <c r="E602" s="11" t="s">
        <v>201</v>
      </c>
      <c r="F602" s="56">
        <f t="shared" si="27"/>
        <v>831</v>
      </c>
      <c r="G602" s="99">
        <v>831</v>
      </c>
      <c r="H602" s="101"/>
    </row>
    <row r="603" spans="1:8" s="143" customFormat="1" ht="18.75" customHeight="1">
      <c r="A603" s="35" t="s">
        <v>572</v>
      </c>
      <c r="B603" s="51" t="s">
        <v>218</v>
      </c>
      <c r="C603" s="51" t="s">
        <v>153</v>
      </c>
      <c r="D603" s="51" t="s">
        <v>307</v>
      </c>
      <c r="E603" s="51" t="s">
        <v>394</v>
      </c>
      <c r="F603" s="98">
        <f t="shared" si="27"/>
        <v>1463.6100000000001</v>
      </c>
      <c r="G603" s="98">
        <f>G604+G607+G612</f>
        <v>200</v>
      </c>
      <c r="H603" s="98">
        <f>H604+H610</f>
        <v>1263.6100000000001</v>
      </c>
    </row>
    <row r="604" spans="1:8" s="143" customFormat="1" ht="97.5" customHeight="1">
      <c r="A604" s="27" t="s">
        <v>573</v>
      </c>
      <c r="B604" s="24" t="s">
        <v>218</v>
      </c>
      <c r="C604" s="24" t="s">
        <v>153</v>
      </c>
      <c r="D604" s="24" t="s">
        <v>49</v>
      </c>
      <c r="E604" s="24" t="s">
        <v>394</v>
      </c>
      <c r="F604" s="57">
        <f>H604</f>
        <v>1130</v>
      </c>
      <c r="G604" s="57"/>
      <c r="H604" s="57">
        <f>H605+H607</f>
        <v>1130</v>
      </c>
    </row>
    <row r="605" spans="1:8" s="143" customFormat="1" ht="33" customHeight="1">
      <c r="A605" s="23" t="s">
        <v>199</v>
      </c>
      <c r="B605" s="11" t="s">
        <v>218</v>
      </c>
      <c r="C605" s="11" t="s">
        <v>153</v>
      </c>
      <c r="D605" s="11" t="s">
        <v>821</v>
      </c>
      <c r="E605" s="11" t="s">
        <v>156</v>
      </c>
      <c r="F605" s="56">
        <f>H605</f>
        <v>1130</v>
      </c>
      <c r="G605" s="56"/>
      <c r="H605" s="56">
        <f>H606</f>
        <v>1130</v>
      </c>
    </row>
    <row r="606" spans="1:8" s="143" customFormat="1" ht="36" customHeight="1">
      <c r="A606" s="23" t="s">
        <v>202</v>
      </c>
      <c r="B606" s="11" t="s">
        <v>218</v>
      </c>
      <c r="C606" s="11" t="s">
        <v>153</v>
      </c>
      <c r="D606" s="11" t="s">
        <v>821</v>
      </c>
      <c r="E606" s="11" t="s">
        <v>203</v>
      </c>
      <c r="F606" s="56">
        <f>H606</f>
        <v>1130</v>
      </c>
      <c r="G606" s="56"/>
      <c r="H606" s="56">
        <v>1130</v>
      </c>
    </row>
    <row r="607" spans="1:8" s="125" customFormat="1" ht="57" customHeight="1">
      <c r="A607" s="27" t="s">
        <v>769</v>
      </c>
      <c r="B607" s="24" t="s">
        <v>218</v>
      </c>
      <c r="C607" s="24" t="s">
        <v>153</v>
      </c>
      <c r="D607" s="24" t="s">
        <v>87</v>
      </c>
      <c r="E607" s="24" t="s">
        <v>394</v>
      </c>
      <c r="F607" s="57">
        <f>G607+H607</f>
        <v>200</v>
      </c>
      <c r="G607" s="57">
        <f>G608</f>
        <v>200</v>
      </c>
      <c r="H607" s="57">
        <f>H609</f>
        <v>0</v>
      </c>
    </row>
    <row r="608" spans="1:8" s="125" customFormat="1" ht="32.25" customHeight="1">
      <c r="A608" s="23" t="s">
        <v>199</v>
      </c>
      <c r="B608" s="11" t="s">
        <v>218</v>
      </c>
      <c r="C608" s="11" t="s">
        <v>153</v>
      </c>
      <c r="D608" s="11" t="s">
        <v>88</v>
      </c>
      <c r="E608" s="11" t="s">
        <v>156</v>
      </c>
      <c r="F608" s="56">
        <f>G608</f>
        <v>200</v>
      </c>
      <c r="G608" s="56">
        <f>G609</f>
        <v>200</v>
      </c>
      <c r="H608" s="56"/>
    </row>
    <row r="609" spans="1:8" ht="31.5" customHeight="1">
      <c r="A609" s="23" t="s">
        <v>202</v>
      </c>
      <c r="B609" s="11" t="s">
        <v>218</v>
      </c>
      <c r="C609" s="11" t="s">
        <v>153</v>
      </c>
      <c r="D609" s="11" t="s">
        <v>88</v>
      </c>
      <c r="E609" s="11" t="s">
        <v>203</v>
      </c>
      <c r="F609" s="56">
        <f>G609+H609</f>
        <v>200</v>
      </c>
      <c r="G609" s="56">
        <v>200</v>
      </c>
      <c r="H609" s="56"/>
    </row>
    <row r="610" spans="1:8" ht="31.5" customHeight="1">
      <c r="A610" s="23" t="s">
        <v>149</v>
      </c>
      <c r="B610" s="11" t="s">
        <v>218</v>
      </c>
      <c r="C610" s="11" t="s">
        <v>153</v>
      </c>
      <c r="D610" s="11" t="s">
        <v>307</v>
      </c>
      <c r="E610" s="11" t="s">
        <v>394</v>
      </c>
      <c r="F610" s="56">
        <f>G610+H610</f>
        <v>133.61</v>
      </c>
      <c r="G610" s="56">
        <f aca="true" t="shared" si="28" ref="G610:H613">G611</f>
        <v>0</v>
      </c>
      <c r="H610" s="56">
        <f t="shared" si="28"/>
        <v>133.61</v>
      </c>
    </row>
    <row r="611" spans="1:8" ht="46.5" customHeight="1">
      <c r="A611" s="23" t="s">
        <v>150</v>
      </c>
      <c r="B611" s="11" t="s">
        <v>218</v>
      </c>
      <c r="C611" s="11" t="s">
        <v>153</v>
      </c>
      <c r="D611" s="11" t="s">
        <v>307</v>
      </c>
      <c r="E611" s="11" t="s">
        <v>394</v>
      </c>
      <c r="F611" s="56">
        <f>F612</f>
        <v>133.61</v>
      </c>
      <c r="G611" s="56">
        <f t="shared" si="28"/>
        <v>0</v>
      </c>
      <c r="H611" s="56">
        <f t="shared" si="28"/>
        <v>133.61</v>
      </c>
    </row>
    <row r="612" spans="1:8" ht="240" customHeight="1">
      <c r="A612" s="39" t="s">
        <v>844</v>
      </c>
      <c r="B612" s="11" t="s">
        <v>218</v>
      </c>
      <c r="C612" s="11" t="s">
        <v>153</v>
      </c>
      <c r="D612" s="24" t="s">
        <v>835</v>
      </c>
      <c r="E612" s="24" t="s">
        <v>394</v>
      </c>
      <c r="F612" s="57">
        <f>G612+H612</f>
        <v>133.61</v>
      </c>
      <c r="G612" s="57">
        <f t="shared" si="28"/>
        <v>0</v>
      </c>
      <c r="H612" s="57">
        <f t="shared" si="28"/>
        <v>133.61</v>
      </c>
    </row>
    <row r="613" spans="1:8" ht="20.25" customHeight="1">
      <c r="A613" s="44" t="s">
        <v>190</v>
      </c>
      <c r="B613" s="11" t="s">
        <v>218</v>
      </c>
      <c r="C613" s="11" t="s">
        <v>153</v>
      </c>
      <c r="D613" s="11" t="s">
        <v>835</v>
      </c>
      <c r="E613" s="11" t="s">
        <v>191</v>
      </c>
      <c r="F613" s="56">
        <f>G613+H613</f>
        <v>133.61</v>
      </c>
      <c r="G613" s="56">
        <f t="shared" si="28"/>
        <v>0</v>
      </c>
      <c r="H613" s="56">
        <f t="shared" si="28"/>
        <v>133.61</v>
      </c>
    </row>
    <row r="614" spans="1:8" ht="81" customHeight="1">
      <c r="A614" s="44" t="s">
        <v>842</v>
      </c>
      <c r="B614" s="11" t="s">
        <v>218</v>
      </c>
      <c r="C614" s="11" t="s">
        <v>153</v>
      </c>
      <c r="D614" s="11" t="s">
        <v>835</v>
      </c>
      <c r="E614" s="11" t="s">
        <v>372</v>
      </c>
      <c r="F614" s="56">
        <f>G614+H614</f>
        <v>133.61</v>
      </c>
      <c r="G614" s="56">
        <v>0</v>
      </c>
      <c r="H614" s="56">
        <v>133.61</v>
      </c>
    </row>
    <row r="615" spans="1:8" ht="18.75" customHeight="1">
      <c r="A615" s="35" t="s">
        <v>387</v>
      </c>
      <c r="B615" s="51" t="s">
        <v>218</v>
      </c>
      <c r="C615" s="51" t="s">
        <v>157</v>
      </c>
      <c r="D615" s="51" t="s">
        <v>307</v>
      </c>
      <c r="E615" s="51" t="s">
        <v>394</v>
      </c>
      <c r="F615" s="98">
        <f aca="true" t="shared" si="29" ref="F615:F620">G615+H615</f>
        <v>31005.914689999998</v>
      </c>
      <c r="G615" s="98">
        <f>G627</f>
        <v>0</v>
      </c>
      <c r="H615" s="98">
        <f>H616+H621+H626</f>
        <v>31005.914689999998</v>
      </c>
    </row>
    <row r="616" spans="1:8" ht="47.25" customHeight="1">
      <c r="A616" s="27" t="s">
        <v>450</v>
      </c>
      <c r="B616" s="11" t="s">
        <v>218</v>
      </c>
      <c r="C616" s="11" t="s">
        <v>157</v>
      </c>
      <c r="D616" s="11" t="s">
        <v>31</v>
      </c>
      <c r="E616" s="11" t="s">
        <v>394</v>
      </c>
      <c r="F616" s="56">
        <f t="shared" si="29"/>
        <v>5493.032999999999</v>
      </c>
      <c r="G616" s="56">
        <f>G617</f>
        <v>0</v>
      </c>
      <c r="H616" s="56">
        <f>H617</f>
        <v>5493.032999999999</v>
      </c>
    </row>
    <row r="617" spans="1:8" ht="33" customHeight="1">
      <c r="A617" s="28" t="s">
        <v>89</v>
      </c>
      <c r="B617" s="11" t="s">
        <v>218</v>
      </c>
      <c r="C617" s="11" t="s">
        <v>157</v>
      </c>
      <c r="D617" s="11" t="s">
        <v>44</v>
      </c>
      <c r="E617" s="11" t="s">
        <v>394</v>
      </c>
      <c r="F617" s="56">
        <f t="shared" si="29"/>
        <v>5493.032999999999</v>
      </c>
      <c r="G617" s="56">
        <f>G618</f>
        <v>0</v>
      </c>
      <c r="H617" s="56">
        <f>H618</f>
        <v>5493.032999999999</v>
      </c>
    </row>
    <row r="618" spans="1:10" ht="79.5" customHeight="1">
      <c r="A618" s="27" t="s">
        <v>220</v>
      </c>
      <c r="B618" s="11" t="s">
        <v>218</v>
      </c>
      <c r="C618" s="11" t="s">
        <v>157</v>
      </c>
      <c r="D618" s="11" t="s">
        <v>90</v>
      </c>
      <c r="E618" s="11" t="s">
        <v>394</v>
      </c>
      <c r="F618" s="56">
        <f t="shared" si="29"/>
        <v>5493.032999999999</v>
      </c>
      <c r="G618" s="56">
        <f>G620</f>
        <v>0</v>
      </c>
      <c r="H618" s="56">
        <f>H620+H619</f>
        <v>5493.032999999999</v>
      </c>
      <c r="J618" s="126"/>
    </row>
    <row r="619" spans="1:9" ht="47.25" customHeight="1">
      <c r="A619" s="44" t="s">
        <v>186</v>
      </c>
      <c r="B619" s="11" t="s">
        <v>218</v>
      </c>
      <c r="C619" s="11" t="s">
        <v>157</v>
      </c>
      <c r="D619" s="11" t="s">
        <v>90</v>
      </c>
      <c r="E619" s="11" t="s">
        <v>187</v>
      </c>
      <c r="F619" s="56">
        <f t="shared" si="29"/>
        <v>82.3955</v>
      </c>
      <c r="G619" s="56"/>
      <c r="H619" s="56">
        <v>82.3955</v>
      </c>
      <c r="I619" s="133"/>
    </row>
    <row r="620" spans="1:9" ht="35.25" customHeight="1">
      <c r="A620" s="23" t="s">
        <v>200</v>
      </c>
      <c r="B620" s="11" t="s">
        <v>218</v>
      </c>
      <c r="C620" s="11" t="s">
        <v>157</v>
      </c>
      <c r="D620" s="11" t="s">
        <v>90</v>
      </c>
      <c r="E620" s="11" t="s">
        <v>201</v>
      </c>
      <c r="F620" s="56">
        <f t="shared" si="29"/>
        <v>5410.6375</v>
      </c>
      <c r="G620" s="56"/>
      <c r="H620" s="56">
        <v>5410.6375</v>
      </c>
      <c r="I620" s="126"/>
    </row>
    <row r="621" spans="1:8" ht="48" customHeight="1">
      <c r="A621" s="27" t="s">
        <v>450</v>
      </c>
      <c r="B621" s="24" t="s">
        <v>218</v>
      </c>
      <c r="C621" s="24" t="s">
        <v>157</v>
      </c>
      <c r="D621" s="24" t="s">
        <v>31</v>
      </c>
      <c r="E621" s="24" t="s">
        <v>394</v>
      </c>
      <c r="F621" s="57">
        <f aca="true" t="shared" si="30" ref="F621:F631">H621</f>
        <v>300</v>
      </c>
      <c r="G621" s="57">
        <v>0</v>
      </c>
      <c r="H621" s="57">
        <f>H622</f>
        <v>300</v>
      </c>
    </row>
    <row r="622" spans="1:8" ht="34.5" customHeight="1">
      <c r="A622" s="113" t="s">
        <v>441</v>
      </c>
      <c r="B622" s="24" t="s">
        <v>218</v>
      </c>
      <c r="C622" s="24" t="s">
        <v>157</v>
      </c>
      <c r="D622" s="24" t="s">
        <v>66</v>
      </c>
      <c r="E622" s="24" t="s">
        <v>394</v>
      </c>
      <c r="F622" s="57">
        <f t="shared" si="30"/>
        <v>300</v>
      </c>
      <c r="G622" s="57">
        <v>0</v>
      </c>
      <c r="H622" s="57">
        <f>H623</f>
        <v>300</v>
      </c>
    </row>
    <row r="623" spans="1:8" ht="61.5" customHeight="1">
      <c r="A623" s="27" t="s">
        <v>698</v>
      </c>
      <c r="B623" s="11" t="s">
        <v>218</v>
      </c>
      <c r="C623" s="11" t="s">
        <v>157</v>
      </c>
      <c r="D623" s="24" t="s">
        <v>66</v>
      </c>
      <c r="E623" s="24" t="s">
        <v>394</v>
      </c>
      <c r="F623" s="56">
        <f t="shared" si="30"/>
        <v>300</v>
      </c>
      <c r="G623" s="56">
        <v>0</v>
      </c>
      <c r="H623" s="56">
        <f>H624</f>
        <v>300</v>
      </c>
    </row>
    <row r="624" spans="1:8" ht="35.25" customHeight="1">
      <c r="A624" s="44" t="s">
        <v>199</v>
      </c>
      <c r="B624" s="11" t="s">
        <v>218</v>
      </c>
      <c r="C624" s="11" t="s">
        <v>157</v>
      </c>
      <c r="D624" s="11" t="s">
        <v>67</v>
      </c>
      <c r="E624" s="11" t="s">
        <v>156</v>
      </c>
      <c r="F624" s="56">
        <f t="shared" si="30"/>
        <v>300</v>
      </c>
      <c r="G624" s="56">
        <v>0</v>
      </c>
      <c r="H624" s="56">
        <f>H625</f>
        <v>300</v>
      </c>
    </row>
    <row r="625" spans="1:8" ht="32.25" customHeight="1">
      <c r="A625" s="44" t="s">
        <v>200</v>
      </c>
      <c r="B625" s="11" t="s">
        <v>218</v>
      </c>
      <c r="C625" s="11" t="s">
        <v>157</v>
      </c>
      <c r="D625" s="11" t="s">
        <v>67</v>
      </c>
      <c r="E625" s="11" t="s">
        <v>201</v>
      </c>
      <c r="F625" s="56">
        <f t="shared" si="30"/>
        <v>300</v>
      </c>
      <c r="G625" s="56">
        <v>0</v>
      </c>
      <c r="H625" s="56">
        <v>300</v>
      </c>
    </row>
    <row r="626" spans="1:8" ht="131.25" customHeight="1">
      <c r="A626" s="35" t="s">
        <v>786</v>
      </c>
      <c r="B626" s="51" t="s">
        <v>218</v>
      </c>
      <c r="C626" s="51" t="s">
        <v>157</v>
      </c>
      <c r="D626" s="51" t="s">
        <v>741</v>
      </c>
      <c r="E626" s="51" t="s">
        <v>394</v>
      </c>
      <c r="F626" s="98">
        <f>G626+H626</f>
        <v>25212.88169</v>
      </c>
      <c r="G626" s="98">
        <f>G627+G640+G646</f>
        <v>0</v>
      </c>
      <c r="H626" s="98">
        <f>H627+H632+H640+H646</f>
        <v>25212.88169</v>
      </c>
    </row>
    <row r="627" spans="1:10" ht="81" customHeight="1">
      <c r="A627" s="39" t="s">
        <v>860</v>
      </c>
      <c r="B627" s="24" t="s">
        <v>218</v>
      </c>
      <c r="C627" s="24" t="s">
        <v>157</v>
      </c>
      <c r="D627" s="11" t="s">
        <v>747</v>
      </c>
      <c r="E627" s="24" t="s">
        <v>394</v>
      </c>
      <c r="F627" s="57">
        <f t="shared" si="30"/>
        <v>3242.85</v>
      </c>
      <c r="G627" s="57"/>
      <c r="H627" s="57">
        <f>H628+H630</f>
        <v>3242.85</v>
      </c>
      <c r="J627" s="126"/>
    </row>
    <row r="628" spans="1:8" ht="37.5" customHeight="1">
      <c r="A628" s="23" t="s">
        <v>185</v>
      </c>
      <c r="B628" s="11" t="s">
        <v>218</v>
      </c>
      <c r="C628" s="11" t="s">
        <v>157</v>
      </c>
      <c r="D628" s="11" t="s">
        <v>536</v>
      </c>
      <c r="E628" s="11" t="s">
        <v>155</v>
      </c>
      <c r="F628" s="56">
        <f>G628+H628</f>
        <v>213.52</v>
      </c>
      <c r="G628" s="57"/>
      <c r="H628" s="56">
        <f>H629</f>
        <v>213.52</v>
      </c>
    </row>
    <row r="629" spans="1:8" ht="52.5" customHeight="1">
      <c r="A629" s="44" t="s">
        <v>186</v>
      </c>
      <c r="B629" s="11" t="s">
        <v>218</v>
      </c>
      <c r="C629" s="11" t="s">
        <v>157</v>
      </c>
      <c r="D629" s="11" t="s">
        <v>536</v>
      </c>
      <c r="E629" s="11" t="s">
        <v>187</v>
      </c>
      <c r="F629" s="56">
        <f>G629+H629</f>
        <v>213.52</v>
      </c>
      <c r="G629" s="57"/>
      <c r="H629" s="56">
        <v>213.52</v>
      </c>
    </row>
    <row r="630" spans="1:9" ht="48.75" customHeight="1">
      <c r="A630" s="44" t="s">
        <v>574</v>
      </c>
      <c r="B630" s="11" t="s">
        <v>218</v>
      </c>
      <c r="C630" s="11" t="s">
        <v>157</v>
      </c>
      <c r="D630" s="11" t="s">
        <v>747</v>
      </c>
      <c r="E630" s="11" t="s">
        <v>575</v>
      </c>
      <c r="F630" s="56">
        <f t="shared" si="30"/>
        <v>3029.33</v>
      </c>
      <c r="G630" s="56"/>
      <c r="H630" s="56">
        <f>H631</f>
        <v>3029.33</v>
      </c>
      <c r="I630" s="126"/>
    </row>
    <row r="631" spans="1:9" ht="17.25" customHeight="1">
      <c r="A631" s="44" t="s">
        <v>576</v>
      </c>
      <c r="B631" s="11" t="s">
        <v>218</v>
      </c>
      <c r="C631" s="11" t="s">
        <v>157</v>
      </c>
      <c r="D631" s="11" t="s">
        <v>747</v>
      </c>
      <c r="E631" s="11" t="s">
        <v>577</v>
      </c>
      <c r="F631" s="56">
        <f t="shared" si="30"/>
        <v>3029.33</v>
      </c>
      <c r="G631" s="56"/>
      <c r="H631" s="56">
        <f>3600.54939-571.21939</f>
        <v>3029.33</v>
      </c>
      <c r="I631" s="133"/>
    </row>
    <row r="632" spans="1:9" ht="93" customHeight="1">
      <c r="A632" s="39" t="s">
        <v>861</v>
      </c>
      <c r="B632" s="11" t="s">
        <v>218</v>
      </c>
      <c r="C632" s="11" t="s">
        <v>157</v>
      </c>
      <c r="D632" s="24" t="s">
        <v>852</v>
      </c>
      <c r="E632" s="24" t="s">
        <v>394</v>
      </c>
      <c r="F632" s="57">
        <f>H632</f>
        <v>9728.742629999999</v>
      </c>
      <c r="G632" s="57"/>
      <c r="H632" s="57">
        <f>H633+H635</f>
        <v>9728.742629999999</v>
      </c>
      <c r="I632" s="133"/>
    </row>
    <row r="633" spans="1:9" ht="17.25" customHeight="1">
      <c r="A633" s="44" t="s">
        <v>574</v>
      </c>
      <c r="B633" s="11" t="s">
        <v>218</v>
      </c>
      <c r="C633" s="11" t="s">
        <v>157</v>
      </c>
      <c r="D633" s="11" t="s">
        <v>852</v>
      </c>
      <c r="E633" s="11" t="s">
        <v>575</v>
      </c>
      <c r="F633" s="56">
        <f>H633</f>
        <v>9728.742629999999</v>
      </c>
      <c r="G633" s="56"/>
      <c r="H633" s="56">
        <f>H634</f>
        <v>9728.742629999999</v>
      </c>
      <c r="I633" s="133"/>
    </row>
    <row r="634" spans="1:9" ht="17.25" customHeight="1">
      <c r="A634" s="44" t="s">
        <v>576</v>
      </c>
      <c r="B634" s="11" t="s">
        <v>218</v>
      </c>
      <c r="C634" s="11" t="s">
        <v>157</v>
      </c>
      <c r="D634" s="11" t="s">
        <v>852</v>
      </c>
      <c r="E634" s="11" t="s">
        <v>577</v>
      </c>
      <c r="F634" s="56">
        <f>H634</f>
        <v>9728.742629999999</v>
      </c>
      <c r="G634" s="56"/>
      <c r="H634" s="56">
        <f>9339.59292+389.14971</f>
        <v>9728.742629999999</v>
      </c>
      <c r="I634" s="133"/>
    </row>
    <row r="635" spans="1:9" ht="17.25" customHeight="1" hidden="1">
      <c r="A635" s="44"/>
      <c r="B635" s="11"/>
      <c r="C635" s="11"/>
      <c r="D635" s="11"/>
      <c r="E635" s="11"/>
      <c r="F635" s="56"/>
      <c r="G635" s="56"/>
      <c r="H635" s="56"/>
      <c r="I635" s="133"/>
    </row>
    <row r="636" spans="1:9" ht="17.25" customHeight="1" hidden="1">
      <c r="A636" s="44"/>
      <c r="B636" s="11"/>
      <c r="C636" s="11"/>
      <c r="D636" s="11"/>
      <c r="E636" s="11"/>
      <c r="F636" s="56"/>
      <c r="G636" s="56"/>
      <c r="H636" s="56"/>
      <c r="I636" s="133"/>
    </row>
    <row r="637" spans="1:9" ht="17.25" customHeight="1" hidden="1">
      <c r="A637" s="44"/>
      <c r="B637" s="11"/>
      <c r="C637" s="11"/>
      <c r="D637" s="11"/>
      <c r="E637" s="11"/>
      <c r="F637" s="56"/>
      <c r="G637" s="56"/>
      <c r="H637" s="56"/>
      <c r="I637" s="133"/>
    </row>
    <row r="638" spans="1:9" ht="17.25" customHeight="1" hidden="1">
      <c r="A638" s="44"/>
      <c r="B638" s="11"/>
      <c r="C638" s="11"/>
      <c r="D638" s="11"/>
      <c r="E638" s="11"/>
      <c r="F638" s="56"/>
      <c r="G638" s="56"/>
      <c r="H638" s="56"/>
      <c r="I638" s="133"/>
    </row>
    <row r="639" spans="1:9" ht="17.25" customHeight="1" hidden="1">
      <c r="A639" s="44"/>
      <c r="B639" s="11"/>
      <c r="C639" s="11"/>
      <c r="D639" s="11"/>
      <c r="E639" s="11"/>
      <c r="F639" s="56"/>
      <c r="G639" s="56"/>
      <c r="H639" s="56"/>
      <c r="I639" s="133"/>
    </row>
    <row r="640" spans="1:10" ht="115.5" customHeight="1">
      <c r="A640" s="27" t="s">
        <v>646</v>
      </c>
      <c r="B640" s="24" t="s">
        <v>218</v>
      </c>
      <c r="C640" s="24" t="s">
        <v>157</v>
      </c>
      <c r="D640" s="11" t="s">
        <v>745</v>
      </c>
      <c r="E640" s="24" t="s">
        <v>394</v>
      </c>
      <c r="F640" s="57">
        <f aca="true" t="shared" si="31" ref="F640:F650">G640+H640</f>
        <v>12241.28906</v>
      </c>
      <c r="G640" s="57"/>
      <c r="H640" s="57">
        <f>H641+H643</f>
        <v>12241.28906</v>
      </c>
      <c r="I640" s="321"/>
      <c r="J640" s="153"/>
    </row>
    <row r="641" spans="1:9" ht="36.75" customHeight="1">
      <c r="A641" s="23" t="s">
        <v>185</v>
      </c>
      <c r="B641" s="11" t="s">
        <v>218</v>
      </c>
      <c r="C641" s="11" t="s">
        <v>157</v>
      </c>
      <c r="D641" s="11" t="s">
        <v>745</v>
      </c>
      <c r="E641" s="11" t="s">
        <v>155</v>
      </c>
      <c r="F641" s="56">
        <f>H641</f>
        <v>150</v>
      </c>
      <c r="G641" s="56"/>
      <c r="H641" s="56">
        <f>H642</f>
        <v>150</v>
      </c>
      <c r="I641" s="133"/>
    </row>
    <row r="642" spans="1:9" ht="50.25" customHeight="1">
      <c r="A642" s="44" t="s">
        <v>186</v>
      </c>
      <c r="B642" s="11" t="s">
        <v>218</v>
      </c>
      <c r="C642" s="11" t="s">
        <v>157</v>
      </c>
      <c r="D642" s="11" t="s">
        <v>745</v>
      </c>
      <c r="E642" s="11" t="s">
        <v>187</v>
      </c>
      <c r="F642" s="56">
        <f>H642</f>
        <v>150</v>
      </c>
      <c r="G642" s="56"/>
      <c r="H642" s="56">
        <v>150</v>
      </c>
      <c r="I642" s="133"/>
    </row>
    <row r="643" spans="1:9" ht="30" customHeight="1">
      <c r="A643" s="23" t="s">
        <v>199</v>
      </c>
      <c r="B643" s="11" t="s">
        <v>218</v>
      </c>
      <c r="C643" s="11" t="s">
        <v>157</v>
      </c>
      <c r="D643" s="11" t="s">
        <v>745</v>
      </c>
      <c r="E643" s="11" t="s">
        <v>156</v>
      </c>
      <c r="F643" s="56">
        <f t="shared" si="31"/>
        <v>12091.28906</v>
      </c>
      <c r="G643" s="56"/>
      <c r="H643" s="56">
        <f>H644+H645</f>
        <v>12091.28906</v>
      </c>
      <c r="I643" s="133"/>
    </row>
    <row r="644" spans="1:9" ht="30.75" customHeight="1">
      <c r="A644" s="44" t="s">
        <v>200</v>
      </c>
      <c r="B644" s="11" t="s">
        <v>218</v>
      </c>
      <c r="C644" s="11" t="s">
        <v>157</v>
      </c>
      <c r="D644" s="11" t="s">
        <v>745</v>
      </c>
      <c r="E644" s="11" t="s">
        <v>201</v>
      </c>
      <c r="F644" s="56">
        <f t="shared" si="31"/>
        <v>9891.28906</v>
      </c>
      <c r="G644" s="56"/>
      <c r="H644" s="56">
        <v>9891.28906</v>
      </c>
      <c r="I644" s="133"/>
    </row>
    <row r="645" spans="1:9" ht="30.75" customHeight="1">
      <c r="A645" s="23" t="s">
        <v>202</v>
      </c>
      <c r="B645" s="11" t="s">
        <v>218</v>
      </c>
      <c r="C645" s="11" t="s">
        <v>157</v>
      </c>
      <c r="D645" s="11" t="s">
        <v>745</v>
      </c>
      <c r="E645" s="11" t="s">
        <v>203</v>
      </c>
      <c r="F645" s="56">
        <f t="shared" si="31"/>
        <v>2200</v>
      </c>
      <c r="G645" s="56"/>
      <c r="H645" s="56">
        <v>2200</v>
      </c>
      <c r="I645" s="133"/>
    </row>
    <row r="646" spans="1:10" ht="94.5" customHeight="1" hidden="1">
      <c r="A646" s="27" t="s">
        <v>648</v>
      </c>
      <c r="B646" s="24" t="s">
        <v>218</v>
      </c>
      <c r="C646" s="24" t="s">
        <v>157</v>
      </c>
      <c r="D646" s="11" t="s">
        <v>746</v>
      </c>
      <c r="E646" s="24" t="s">
        <v>394</v>
      </c>
      <c r="F646" s="57">
        <f t="shared" si="31"/>
        <v>0</v>
      </c>
      <c r="G646" s="57"/>
      <c r="H646" s="57">
        <f>H647+H649</f>
        <v>0</v>
      </c>
      <c r="I646" s="133"/>
      <c r="J646" s="133"/>
    </row>
    <row r="647" spans="1:9" ht="36.75" customHeight="1" hidden="1">
      <c r="A647" s="23" t="s">
        <v>185</v>
      </c>
      <c r="B647" s="11" t="s">
        <v>218</v>
      </c>
      <c r="C647" s="11" t="s">
        <v>157</v>
      </c>
      <c r="D647" s="11" t="s">
        <v>746</v>
      </c>
      <c r="E647" s="11" t="s">
        <v>155</v>
      </c>
      <c r="F647" s="56">
        <f>H647</f>
        <v>0</v>
      </c>
      <c r="G647" s="56"/>
      <c r="H647" s="56">
        <f>H648</f>
        <v>0</v>
      </c>
      <c r="I647" s="133"/>
    </row>
    <row r="648" spans="1:9" ht="50.25" customHeight="1" hidden="1">
      <c r="A648" s="44" t="s">
        <v>186</v>
      </c>
      <c r="B648" s="11" t="s">
        <v>218</v>
      </c>
      <c r="C648" s="11" t="s">
        <v>157</v>
      </c>
      <c r="D648" s="11" t="s">
        <v>746</v>
      </c>
      <c r="E648" s="11" t="s">
        <v>187</v>
      </c>
      <c r="F648" s="56">
        <f>H648</f>
        <v>0</v>
      </c>
      <c r="G648" s="56"/>
      <c r="H648" s="56">
        <v>0</v>
      </c>
      <c r="I648" s="133"/>
    </row>
    <row r="649" spans="1:9" ht="30.75" customHeight="1" hidden="1">
      <c r="A649" s="23" t="s">
        <v>199</v>
      </c>
      <c r="B649" s="11" t="s">
        <v>218</v>
      </c>
      <c r="C649" s="11" t="s">
        <v>157</v>
      </c>
      <c r="D649" s="11" t="s">
        <v>746</v>
      </c>
      <c r="E649" s="11" t="s">
        <v>156</v>
      </c>
      <c r="F649" s="56">
        <f t="shared" si="31"/>
        <v>0</v>
      </c>
      <c r="G649" s="56"/>
      <c r="H649" s="56">
        <f>H650</f>
        <v>0</v>
      </c>
      <c r="I649" s="133"/>
    </row>
    <row r="650" spans="1:9" ht="32.25" customHeight="1" hidden="1">
      <c r="A650" s="44" t="s">
        <v>200</v>
      </c>
      <c r="B650" s="11" t="s">
        <v>218</v>
      </c>
      <c r="C650" s="11" t="s">
        <v>157</v>
      </c>
      <c r="D650" s="11" t="s">
        <v>746</v>
      </c>
      <c r="E650" s="11" t="s">
        <v>201</v>
      </c>
      <c r="F650" s="56">
        <f t="shared" si="31"/>
        <v>0</v>
      </c>
      <c r="G650" s="56"/>
      <c r="H650" s="56">
        <v>0</v>
      </c>
      <c r="I650" s="133"/>
    </row>
    <row r="651" spans="1:8" s="143" customFormat="1" ht="18.75" customHeight="1">
      <c r="A651" s="54" t="s">
        <v>221</v>
      </c>
      <c r="B651" s="16" t="s">
        <v>163</v>
      </c>
      <c r="C651" s="16" t="s">
        <v>147</v>
      </c>
      <c r="D651" s="16" t="s">
        <v>307</v>
      </c>
      <c r="E651" s="16" t="s">
        <v>394</v>
      </c>
      <c r="F651" s="101">
        <f aca="true" t="shared" si="32" ref="F651:F657">G651+H651</f>
        <v>5617.03595</v>
      </c>
      <c r="G651" s="101">
        <f>G652</f>
        <v>2285.1880300000003</v>
      </c>
      <c r="H651" s="101">
        <f>H652</f>
        <v>3331.84792</v>
      </c>
    </row>
    <row r="652" spans="1:8" ht="15.75" customHeight="1">
      <c r="A652" s="23" t="s">
        <v>331</v>
      </c>
      <c r="B652" s="11" t="s">
        <v>163</v>
      </c>
      <c r="C652" s="11" t="s">
        <v>148</v>
      </c>
      <c r="D652" s="11" t="s">
        <v>307</v>
      </c>
      <c r="E652" s="11" t="s">
        <v>394</v>
      </c>
      <c r="F652" s="56">
        <f t="shared" si="32"/>
        <v>5617.03595</v>
      </c>
      <c r="G652" s="56">
        <f>G653</f>
        <v>2285.1880300000003</v>
      </c>
      <c r="H652" s="56">
        <f>H653</f>
        <v>3331.84792</v>
      </c>
    </row>
    <row r="653" spans="1:8" ht="50.25" customHeight="1">
      <c r="A653" s="27" t="s">
        <v>455</v>
      </c>
      <c r="B653" s="24" t="s">
        <v>163</v>
      </c>
      <c r="C653" s="24" t="s">
        <v>148</v>
      </c>
      <c r="D653" s="24" t="s">
        <v>91</v>
      </c>
      <c r="E653" s="24" t="s">
        <v>394</v>
      </c>
      <c r="F653" s="57">
        <f t="shared" si="32"/>
        <v>5617.03595</v>
      </c>
      <c r="G653" s="57">
        <f>G654+G657+G698+G674+G677+G684+G691</f>
        <v>2285.1880300000003</v>
      </c>
      <c r="H653" s="57">
        <f>H654+H657+H698+H674+H677+H684+H691</f>
        <v>3331.84792</v>
      </c>
    </row>
    <row r="654" spans="1:8" ht="33" customHeight="1">
      <c r="A654" s="23" t="s">
        <v>222</v>
      </c>
      <c r="B654" s="11" t="s">
        <v>163</v>
      </c>
      <c r="C654" s="11" t="s">
        <v>148</v>
      </c>
      <c r="D654" s="11" t="s">
        <v>92</v>
      </c>
      <c r="E654" s="11" t="s">
        <v>394</v>
      </c>
      <c r="F654" s="56">
        <f t="shared" si="32"/>
        <v>214.14100000000002</v>
      </c>
      <c r="G654" s="56">
        <f>G655+G672</f>
        <v>214.14100000000002</v>
      </c>
      <c r="H654" s="56">
        <f>H656</f>
        <v>0</v>
      </c>
    </row>
    <row r="655" spans="1:8" ht="32.25" customHeight="1">
      <c r="A655" s="23" t="s">
        <v>185</v>
      </c>
      <c r="B655" s="11" t="s">
        <v>163</v>
      </c>
      <c r="C655" s="11" t="s">
        <v>148</v>
      </c>
      <c r="D655" s="11" t="s">
        <v>92</v>
      </c>
      <c r="E655" s="11" t="s">
        <v>155</v>
      </c>
      <c r="F655" s="56">
        <f t="shared" si="32"/>
        <v>150</v>
      </c>
      <c r="G655" s="56">
        <f>G656</f>
        <v>150</v>
      </c>
      <c r="H655" s="56"/>
    </row>
    <row r="656" spans="1:8" ht="49.5" customHeight="1">
      <c r="A656" s="44" t="s">
        <v>186</v>
      </c>
      <c r="B656" s="11" t="s">
        <v>163</v>
      </c>
      <c r="C656" s="11" t="s">
        <v>148</v>
      </c>
      <c r="D656" s="11" t="s">
        <v>92</v>
      </c>
      <c r="E656" s="11" t="s">
        <v>187</v>
      </c>
      <c r="F656" s="56">
        <f t="shared" si="32"/>
        <v>150</v>
      </c>
      <c r="G656" s="56">
        <f>150</f>
        <v>150</v>
      </c>
      <c r="H656" s="56"/>
    </row>
    <row r="657" spans="1:8" ht="49.5" customHeight="1" hidden="1">
      <c r="A657" s="55" t="s">
        <v>578</v>
      </c>
      <c r="B657" s="11" t="s">
        <v>163</v>
      </c>
      <c r="C657" s="11" t="s">
        <v>148</v>
      </c>
      <c r="D657" s="11" t="s">
        <v>92</v>
      </c>
      <c r="E657" s="16" t="s">
        <v>394</v>
      </c>
      <c r="F657" s="101">
        <f t="shared" si="32"/>
        <v>0</v>
      </c>
      <c r="G657" s="101">
        <f>G665</f>
        <v>0</v>
      </c>
      <c r="H657" s="101">
        <f>H658</f>
        <v>0</v>
      </c>
    </row>
    <row r="658" spans="1:8" ht="83.25" customHeight="1" hidden="1">
      <c r="A658" s="39" t="s">
        <v>589</v>
      </c>
      <c r="B658" s="11" t="s">
        <v>163</v>
      </c>
      <c r="C658" s="11" t="s">
        <v>148</v>
      </c>
      <c r="D658" s="11" t="s">
        <v>92</v>
      </c>
      <c r="E658" s="24" t="s">
        <v>394</v>
      </c>
      <c r="F658" s="57">
        <f aca="true" t="shared" si="33" ref="F658:F664">H658</f>
        <v>0</v>
      </c>
      <c r="G658" s="57"/>
      <c r="H658" s="57">
        <f>H661+H663</f>
        <v>0</v>
      </c>
    </row>
    <row r="659" spans="1:8" ht="39.75" customHeight="1" hidden="1">
      <c r="A659" s="23" t="s">
        <v>185</v>
      </c>
      <c r="B659" s="11" t="s">
        <v>163</v>
      </c>
      <c r="C659" s="11" t="s">
        <v>148</v>
      </c>
      <c r="D659" s="11" t="s">
        <v>92</v>
      </c>
      <c r="E659" s="11" t="s">
        <v>155</v>
      </c>
      <c r="F659" s="56">
        <f t="shared" si="33"/>
        <v>0</v>
      </c>
      <c r="G659" s="56"/>
      <c r="H659" s="56">
        <f>H660</f>
        <v>0</v>
      </c>
    </row>
    <row r="660" spans="1:8" ht="64.5" customHeight="1" hidden="1">
      <c r="A660" s="44" t="s">
        <v>590</v>
      </c>
      <c r="B660" s="11" t="s">
        <v>163</v>
      </c>
      <c r="C660" s="11" t="s">
        <v>148</v>
      </c>
      <c r="D660" s="11" t="s">
        <v>92</v>
      </c>
      <c r="E660" s="11" t="s">
        <v>187</v>
      </c>
      <c r="F660" s="56">
        <f t="shared" si="33"/>
        <v>0</v>
      </c>
      <c r="G660" s="56"/>
      <c r="H660" s="56">
        <v>0</v>
      </c>
    </row>
    <row r="661" spans="1:8" ht="47.25" customHeight="1" hidden="1">
      <c r="A661" s="44" t="s">
        <v>574</v>
      </c>
      <c r="B661" s="11" t="s">
        <v>163</v>
      </c>
      <c r="C661" s="11" t="s">
        <v>148</v>
      </c>
      <c r="D661" s="11" t="s">
        <v>92</v>
      </c>
      <c r="E661" s="11" t="s">
        <v>575</v>
      </c>
      <c r="F661" s="56">
        <f t="shared" si="33"/>
        <v>0</v>
      </c>
      <c r="G661" s="56"/>
      <c r="H661" s="56">
        <f>H662</f>
        <v>0</v>
      </c>
    </row>
    <row r="662" spans="1:8" ht="15" customHeight="1" hidden="1">
      <c r="A662" s="44" t="s">
        <v>576</v>
      </c>
      <c r="B662" s="11" t="s">
        <v>163</v>
      </c>
      <c r="C662" s="11" t="s">
        <v>148</v>
      </c>
      <c r="D662" s="11" t="s">
        <v>92</v>
      </c>
      <c r="E662" s="11" t="s">
        <v>577</v>
      </c>
      <c r="F662" s="56">
        <f t="shared" si="33"/>
        <v>0</v>
      </c>
      <c r="G662" s="56"/>
      <c r="H662" s="56">
        <v>0</v>
      </c>
    </row>
    <row r="663" spans="1:8" ht="30" customHeight="1" hidden="1">
      <c r="A663" s="23" t="s">
        <v>580</v>
      </c>
      <c r="B663" s="11" t="s">
        <v>163</v>
      </c>
      <c r="C663" s="11" t="s">
        <v>148</v>
      </c>
      <c r="D663" s="11" t="s">
        <v>92</v>
      </c>
      <c r="E663" s="11" t="s">
        <v>209</v>
      </c>
      <c r="F663" s="56">
        <f t="shared" si="33"/>
        <v>0</v>
      </c>
      <c r="G663" s="56"/>
      <c r="H663" s="56">
        <f>H664</f>
        <v>0</v>
      </c>
    </row>
    <row r="664" spans="1:8" ht="19.5" customHeight="1" hidden="1">
      <c r="A664" s="23" t="s">
        <v>173</v>
      </c>
      <c r="B664" s="11" t="s">
        <v>163</v>
      </c>
      <c r="C664" s="11" t="s">
        <v>148</v>
      </c>
      <c r="D664" s="11" t="s">
        <v>92</v>
      </c>
      <c r="E664" s="11" t="s">
        <v>275</v>
      </c>
      <c r="F664" s="56">
        <f t="shared" si="33"/>
        <v>0</v>
      </c>
      <c r="G664" s="56"/>
      <c r="H664" s="56">
        <v>0</v>
      </c>
    </row>
    <row r="665" spans="1:8" ht="97.5" customHeight="1" hidden="1">
      <c r="A665" s="39" t="s">
        <v>591</v>
      </c>
      <c r="B665" s="11" t="s">
        <v>163</v>
      </c>
      <c r="C665" s="11" t="s">
        <v>148</v>
      </c>
      <c r="D665" s="11" t="s">
        <v>92</v>
      </c>
      <c r="E665" s="24" t="s">
        <v>394</v>
      </c>
      <c r="F665" s="57">
        <f aca="true" t="shared" si="34" ref="F665:F671">G665</f>
        <v>0</v>
      </c>
      <c r="G665" s="57">
        <f>G668+G670</f>
        <v>0</v>
      </c>
      <c r="H665" s="57"/>
    </row>
    <row r="666" spans="1:8" ht="38.25" customHeight="1" hidden="1">
      <c r="A666" s="23" t="s">
        <v>185</v>
      </c>
      <c r="B666" s="11" t="s">
        <v>163</v>
      </c>
      <c r="C666" s="11" t="s">
        <v>148</v>
      </c>
      <c r="D666" s="11" t="s">
        <v>92</v>
      </c>
      <c r="E666" s="11" t="s">
        <v>155</v>
      </c>
      <c r="F666" s="56">
        <f t="shared" si="34"/>
        <v>0</v>
      </c>
      <c r="G666" s="56">
        <f>G667</f>
        <v>0</v>
      </c>
      <c r="H666" s="56"/>
    </row>
    <row r="667" spans="1:8" ht="48.75" customHeight="1" hidden="1">
      <c r="A667" s="44" t="s">
        <v>590</v>
      </c>
      <c r="B667" s="11" t="s">
        <v>163</v>
      </c>
      <c r="C667" s="11" t="s">
        <v>148</v>
      </c>
      <c r="D667" s="11" t="s">
        <v>92</v>
      </c>
      <c r="E667" s="11" t="s">
        <v>187</v>
      </c>
      <c r="F667" s="56">
        <f t="shared" si="34"/>
        <v>0</v>
      </c>
      <c r="G667" s="56">
        <v>0</v>
      </c>
      <c r="H667" s="56"/>
    </row>
    <row r="668" spans="1:8" ht="49.5" customHeight="1" hidden="1">
      <c r="A668" s="44" t="s">
        <v>574</v>
      </c>
      <c r="B668" s="11" t="s">
        <v>163</v>
      </c>
      <c r="C668" s="11" t="s">
        <v>148</v>
      </c>
      <c r="D668" s="11" t="s">
        <v>92</v>
      </c>
      <c r="E668" s="11" t="s">
        <v>575</v>
      </c>
      <c r="F668" s="56">
        <f t="shared" si="34"/>
        <v>0</v>
      </c>
      <c r="G668" s="56">
        <f>G669</f>
        <v>0</v>
      </c>
      <c r="H668" s="56"/>
    </row>
    <row r="669" spans="1:8" ht="18" customHeight="1" hidden="1">
      <c r="A669" s="44" t="s">
        <v>576</v>
      </c>
      <c r="B669" s="11" t="s">
        <v>163</v>
      </c>
      <c r="C669" s="11" t="s">
        <v>148</v>
      </c>
      <c r="D669" s="11" t="s">
        <v>92</v>
      </c>
      <c r="E669" s="11" t="s">
        <v>577</v>
      </c>
      <c r="F669" s="56">
        <f t="shared" si="34"/>
        <v>0</v>
      </c>
      <c r="G669" s="56">
        <f>86+40-40-86</f>
        <v>0</v>
      </c>
      <c r="H669" s="56"/>
    </row>
    <row r="670" spans="1:8" ht="45" customHeight="1" hidden="1">
      <c r="A670" s="23" t="s">
        <v>580</v>
      </c>
      <c r="B670" s="11" t="s">
        <v>163</v>
      </c>
      <c r="C670" s="11" t="s">
        <v>148</v>
      </c>
      <c r="D670" s="11" t="s">
        <v>92</v>
      </c>
      <c r="E670" s="11" t="s">
        <v>209</v>
      </c>
      <c r="F670" s="56">
        <f t="shared" si="34"/>
        <v>0</v>
      </c>
      <c r="G670" s="56">
        <f>G671</f>
        <v>0</v>
      </c>
      <c r="H670" s="56"/>
    </row>
    <row r="671" spans="1:8" ht="18" customHeight="1" hidden="1">
      <c r="A671" s="23" t="s">
        <v>173</v>
      </c>
      <c r="B671" s="11" t="s">
        <v>163</v>
      </c>
      <c r="C671" s="11" t="s">
        <v>148</v>
      </c>
      <c r="D671" s="11" t="s">
        <v>92</v>
      </c>
      <c r="E671" s="11" t="s">
        <v>275</v>
      </c>
      <c r="F671" s="56">
        <f t="shared" si="34"/>
        <v>0</v>
      </c>
      <c r="G671" s="56">
        <v>0</v>
      </c>
      <c r="H671" s="56"/>
    </row>
    <row r="672" spans="1:8" ht="54.75" customHeight="1">
      <c r="A672" s="23" t="s">
        <v>580</v>
      </c>
      <c r="B672" s="11" t="s">
        <v>163</v>
      </c>
      <c r="C672" s="11" t="s">
        <v>148</v>
      </c>
      <c r="D672" s="11" t="s">
        <v>92</v>
      </c>
      <c r="E672" s="11" t="s">
        <v>209</v>
      </c>
      <c r="F672" s="56">
        <f>G672</f>
        <v>64.141</v>
      </c>
      <c r="G672" s="56">
        <f>G673</f>
        <v>64.141</v>
      </c>
      <c r="H672" s="56"/>
    </row>
    <row r="673" spans="1:8" ht="18" customHeight="1">
      <c r="A673" s="23" t="s">
        <v>173</v>
      </c>
      <c r="B673" s="11" t="s">
        <v>163</v>
      </c>
      <c r="C673" s="11" t="s">
        <v>148</v>
      </c>
      <c r="D673" s="11" t="s">
        <v>92</v>
      </c>
      <c r="E673" s="11" t="s">
        <v>275</v>
      </c>
      <c r="F673" s="56">
        <f>G673</f>
        <v>64.141</v>
      </c>
      <c r="G673" s="56">
        <v>64.141</v>
      </c>
      <c r="H673" s="56"/>
    </row>
    <row r="674" spans="1:8" ht="48" customHeight="1">
      <c r="A674" s="27" t="s">
        <v>716</v>
      </c>
      <c r="B674" s="24" t="s">
        <v>163</v>
      </c>
      <c r="C674" s="24" t="s">
        <v>148</v>
      </c>
      <c r="D674" s="24" t="s">
        <v>712</v>
      </c>
      <c r="E674" s="24" t="s">
        <v>394</v>
      </c>
      <c r="F674" s="57">
        <f aca="true" t="shared" si="35" ref="F674:F683">G674+H674</f>
        <v>1999.892</v>
      </c>
      <c r="G674" s="57">
        <f>G675</f>
        <v>1999.892</v>
      </c>
      <c r="H674" s="57"/>
    </row>
    <row r="675" spans="1:8" ht="34.5" customHeight="1">
      <c r="A675" s="23" t="s">
        <v>185</v>
      </c>
      <c r="B675" s="11" t="s">
        <v>163</v>
      </c>
      <c r="C675" s="11" t="s">
        <v>148</v>
      </c>
      <c r="D675" s="11" t="s">
        <v>712</v>
      </c>
      <c r="E675" s="11" t="s">
        <v>155</v>
      </c>
      <c r="F675" s="56">
        <f t="shared" si="35"/>
        <v>1999.892</v>
      </c>
      <c r="G675" s="56">
        <f>G676</f>
        <v>1999.892</v>
      </c>
      <c r="H675" s="56"/>
    </row>
    <row r="676" spans="1:8" ht="48.75" customHeight="1">
      <c r="A676" s="44" t="s">
        <v>186</v>
      </c>
      <c r="B676" s="11" t="s">
        <v>163</v>
      </c>
      <c r="C676" s="11" t="s">
        <v>148</v>
      </c>
      <c r="D676" s="11" t="s">
        <v>712</v>
      </c>
      <c r="E676" s="11" t="s">
        <v>187</v>
      </c>
      <c r="F676" s="56">
        <f t="shared" si="35"/>
        <v>1999.892</v>
      </c>
      <c r="G676" s="56">
        <f>153+1846.892</f>
        <v>1999.892</v>
      </c>
      <c r="H676" s="56"/>
    </row>
    <row r="677" spans="1:8" ht="48.75" customHeight="1">
      <c r="A677" s="54" t="s">
        <v>932</v>
      </c>
      <c r="B677" s="16" t="s">
        <v>163</v>
      </c>
      <c r="C677" s="16" t="s">
        <v>148</v>
      </c>
      <c r="D677" s="16" t="s">
        <v>307</v>
      </c>
      <c r="E677" s="16" t="s">
        <v>394</v>
      </c>
      <c r="F677" s="101">
        <f t="shared" si="35"/>
        <v>2870.5078000000003</v>
      </c>
      <c r="G677" s="101">
        <f>G678+G681</f>
        <v>28.70508</v>
      </c>
      <c r="H677" s="101">
        <f>H678+H681</f>
        <v>2841.80272</v>
      </c>
    </row>
    <row r="678" spans="1:8" ht="97.5" customHeight="1">
      <c r="A678" s="39" t="s">
        <v>943</v>
      </c>
      <c r="B678" s="24" t="s">
        <v>163</v>
      </c>
      <c r="C678" s="24" t="s">
        <v>148</v>
      </c>
      <c r="D678" s="24" t="s">
        <v>849</v>
      </c>
      <c r="E678" s="24" t="s">
        <v>394</v>
      </c>
      <c r="F678" s="57">
        <f t="shared" si="35"/>
        <v>2841.80272</v>
      </c>
      <c r="G678" s="57">
        <f>G679</f>
        <v>0</v>
      </c>
      <c r="H678" s="57">
        <f>H679</f>
        <v>2841.80272</v>
      </c>
    </row>
    <row r="679" spans="1:8" ht="31.5" customHeight="1">
      <c r="A679" s="23" t="s">
        <v>185</v>
      </c>
      <c r="B679" s="11" t="s">
        <v>163</v>
      </c>
      <c r="C679" s="11" t="s">
        <v>148</v>
      </c>
      <c r="D679" s="11" t="s">
        <v>849</v>
      </c>
      <c r="E679" s="11" t="s">
        <v>155</v>
      </c>
      <c r="F679" s="56">
        <f t="shared" si="35"/>
        <v>2841.80272</v>
      </c>
      <c r="G679" s="56">
        <f>G680</f>
        <v>0</v>
      </c>
      <c r="H679" s="56">
        <f>H680</f>
        <v>2841.80272</v>
      </c>
    </row>
    <row r="680" spans="1:8" ht="48.75" customHeight="1">
      <c r="A680" s="44" t="s">
        <v>186</v>
      </c>
      <c r="B680" s="11" t="s">
        <v>163</v>
      </c>
      <c r="C680" s="11" t="s">
        <v>148</v>
      </c>
      <c r="D680" s="11" t="s">
        <v>849</v>
      </c>
      <c r="E680" s="11" t="s">
        <v>187</v>
      </c>
      <c r="F680" s="56">
        <f t="shared" si="35"/>
        <v>2841.80272</v>
      </c>
      <c r="G680" s="56"/>
      <c r="H680" s="56">
        <v>2841.80272</v>
      </c>
    </row>
    <row r="681" spans="1:8" ht="65.25" customHeight="1">
      <c r="A681" s="27" t="s">
        <v>934</v>
      </c>
      <c r="B681" s="24" t="s">
        <v>163</v>
      </c>
      <c r="C681" s="24" t="s">
        <v>148</v>
      </c>
      <c r="D681" s="24" t="s">
        <v>930</v>
      </c>
      <c r="E681" s="24" t="s">
        <v>394</v>
      </c>
      <c r="F681" s="57">
        <f>G681+H681</f>
        <v>28.70508</v>
      </c>
      <c r="G681" s="57">
        <f>G682</f>
        <v>28.70508</v>
      </c>
      <c r="H681" s="57">
        <f>H682</f>
        <v>0</v>
      </c>
    </row>
    <row r="682" spans="1:8" ht="35.25" customHeight="1">
      <c r="A682" s="23" t="s">
        <v>185</v>
      </c>
      <c r="B682" s="11" t="s">
        <v>163</v>
      </c>
      <c r="C682" s="11" t="s">
        <v>148</v>
      </c>
      <c r="D682" s="11" t="s">
        <v>930</v>
      </c>
      <c r="E682" s="11" t="s">
        <v>155</v>
      </c>
      <c r="F682" s="56">
        <f t="shared" si="35"/>
        <v>28.70508</v>
      </c>
      <c r="G682" s="56">
        <f>G683</f>
        <v>28.70508</v>
      </c>
      <c r="H682" s="56">
        <f>H683</f>
        <v>0</v>
      </c>
    </row>
    <row r="683" spans="1:8" ht="48.75" customHeight="1">
      <c r="A683" s="44" t="s">
        <v>186</v>
      </c>
      <c r="B683" s="11" t="s">
        <v>163</v>
      </c>
      <c r="C683" s="11" t="s">
        <v>148</v>
      </c>
      <c r="D683" s="11" t="s">
        <v>930</v>
      </c>
      <c r="E683" s="11" t="s">
        <v>187</v>
      </c>
      <c r="F683" s="56">
        <f t="shared" si="35"/>
        <v>28.70508</v>
      </c>
      <c r="G683" s="56">
        <v>28.70508</v>
      </c>
      <c r="H683" s="56"/>
    </row>
    <row r="684" spans="1:8" ht="64.5" customHeight="1">
      <c r="A684" s="55" t="s">
        <v>921</v>
      </c>
      <c r="B684" s="16" t="s">
        <v>163</v>
      </c>
      <c r="C684" s="16" t="s">
        <v>148</v>
      </c>
      <c r="D684" s="16" t="s">
        <v>307</v>
      </c>
      <c r="E684" s="16" t="s">
        <v>394</v>
      </c>
      <c r="F684" s="101">
        <f>H684+G684</f>
        <v>350</v>
      </c>
      <c r="G684" s="101">
        <f>G685+G688</f>
        <v>3.5</v>
      </c>
      <c r="H684" s="101">
        <f>H685+H688</f>
        <v>346.5</v>
      </c>
    </row>
    <row r="685" spans="1:8" ht="95.25" customHeight="1">
      <c r="A685" s="39" t="s">
        <v>882</v>
      </c>
      <c r="B685" s="24" t="s">
        <v>163</v>
      </c>
      <c r="C685" s="24" t="s">
        <v>148</v>
      </c>
      <c r="D685" s="24" t="s">
        <v>850</v>
      </c>
      <c r="E685" s="24" t="s">
        <v>394</v>
      </c>
      <c r="F685" s="57">
        <f>H685</f>
        <v>346.5</v>
      </c>
      <c r="G685" s="57">
        <f>G686</f>
        <v>0</v>
      </c>
      <c r="H685" s="57">
        <f>H686</f>
        <v>346.5</v>
      </c>
    </row>
    <row r="686" spans="1:8" ht="36" customHeight="1">
      <c r="A686" s="23" t="s">
        <v>185</v>
      </c>
      <c r="B686" s="11" t="s">
        <v>163</v>
      </c>
      <c r="C686" s="11" t="s">
        <v>148</v>
      </c>
      <c r="D686" s="11" t="s">
        <v>850</v>
      </c>
      <c r="E686" s="11" t="s">
        <v>155</v>
      </c>
      <c r="F686" s="56">
        <f>H686</f>
        <v>346.5</v>
      </c>
      <c r="G686" s="56">
        <f>G687</f>
        <v>0</v>
      </c>
      <c r="H686" s="56">
        <f>H687</f>
        <v>346.5</v>
      </c>
    </row>
    <row r="687" spans="1:8" ht="48" customHeight="1">
      <c r="A687" s="44" t="s">
        <v>186</v>
      </c>
      <c r="B687" s="11" t="s">
        <v>163</v>
      </c>
      <c r="C687" s="11" t="s">
        <v>148</v>
      </c>
      <c r="D687" s="11" t="s">
        <v>850</v>
      </c>
      <c r="E687" s="11" t="s">
        <v>187</v>
      </c>
      <c r="F687" s="56">
        <f>H687</f>
        <v>346.5</v>
      </c>
      <c r="G687" s="56"/>
      <c r="H687" s="56">
        <v>346.5</v>
      </c>
    </row>
    <row r="688" spans="1:8" ht="128.25" customHeight="1">
      <c r="A688" s="39" t="s">
        <v>944</v>
      </c>
      <c r="B688" s="24" t="s">
        <v>163</v>
      </c>
      <c r="C688" s="24" t="s">
        <v>148</v>
      </c>
      <c r="D688" s="24" t="s">
        <v>929</v>
      </c>
      <c r="E688" s="24" t="s">
        <v>394</v>
      </c>
      <c r="F688" s="57">
        <f>G688</f>
        <v>3.5</v>
      </c>
      <c r="G688" s="57">
        <f>G689</f>
        <v>3.5</v>
      </c>
      <c r="H688" s="57">
        <f>H689</f>
        <v>0</v>
      </c>
    </row>
    <row r="689" spans="1:8" ht="39.75" customHeight="1">
      <c r="A689" s="23" t="s">
        <v>185</v>
      </c>
      <c r="B689" s="11" t="s">
        <v>163</v>
      </c>
      <c r="C689" s="11" t="s">
        <v>148</v>
      </c>
      <c r="D689" s="11" t="s">
        <v>929</v>
      </c>
      <c r="E689" s="11" t="s">
        <v>155</v>
      </c>
      <c r="F689" s="56">
        <f>G689</f>
        <v>3.5</v>
      </c>
      <c r="G689" s="56">
        <f>G690</f>
        <v>3.5</v>
      </c>
      <c r="H689" s="56">
        <f>H690</f>
        <v>0</v>
      </c>
    </row>
    <row r="690" spans="1:8" ht="51" customHeight="1">
      <c r="A690" s="44" t="s">
        <v>186</v>
      </c>
      <c r="B690" s="11" t="s">
        <v>163</v>
      </c>
      <c r="C690" s="11" t="s">
        <v>148</v>
      </c>
      <c r="D690" s="11" t="s">
        <v>929</v>
      </c>
      <c r="E690" s="11" t="s">
        <v>187</v>
      </c>
      <c r="F690" s="56">
        <f>G690</f>
        <v>3.5</v>
      </c>
      <c r="G690" s="56">
        <v>3.5</v>
      </c>
      <c r="H690" s="56"/>
    </row>
    <row r="691" spans="1:8" ht="33" customHeight="1">
      <c r="A691" s="55" t="s">
        <v>931</v>
      </c>
      <c r="B691" s="16" t="s">
        <v>163</v>
      </c>
      <c r="C691" s="16" t="s">
        <v>148</v>
      </c>
      <c r="D691" s="16" t="s">
        <v>307</v>
      </c>
      <c r="E691" s="16" t="s">
        <v>394</v>
      </c>
      <c r="F691" s="101">
        <f>G691+H691</f>
        <v>37.5</v>
      </c>
      <c r="G691" s="101">
        <f>G695</f>
        <v>37.5</v>
      </c>
      <c r="H691" s="101">
        <f>H692</f>
        <v>0</v>
      </c>
    </row>
    <row r="692" spans="1:8" ht="48" customHeight="1" hidden="1">
      <c r="A692" s="39" t="s">
        <v>946</v>
      </c>
      <c r="B692" s="11" t="s">
        <v>163</v>
      </c>
      <c r="C692" s="11" t="s">
        <v>148</v>
      </c>
      <c r="D692" s="11" t="s">
        <v>947</v>
      </c>
      <c r="E692" s="11" t="s">
        <v>394</v>
      </c>
      <c r="F692" s="56">
        <f aca="true" t="shared" si="36" ref="F692:F697">G692+H692</f>
        <v>0</v>
      </c>
      <c r="G692" s="56"/>
      <c r="H692" s="56">
        <f>H693</f>
        <v>0</v>
      </c>
    </row>
    <row r="693" spans="1:8" ht="33" customHeight="1" hidden="1">
      <c r="A693" s="23" t="s">
        <v>185</v>
      </c>
      <c r="B693" s="11" t="s">
        <v>163</v>
      </c>
      <c r="C693" s="11" t="s">
        <v>148</v>
      </c>
      <c r="D693" s="11" t="s">
        <v>947</v>
      </c>
      <c r="E693" s="11" t="s">
        <v>155</v>
      </c>
      <c r="F693" s="56">
        <f t="shared" si="36"/>
        <v>0</v>
      </c>
      <c r="G693" s="56"/>
      <c r="H693" s="56">
        <f>H694</f>
        <v>0</v>
      </c>
    </row>
    <row r="694" spans="1:8" ht="33" customHeight="1" hidden="1">
      <c r="A694" s="44" t="s">
        <v>186</v>
      </c>
      <c r="B694" s="11" t="s">
        <v>163</v>
      </c>
      <c r="C694" s="11" t="s">
        <v>148</v>
      </c>
      <c r="D694" s="11" t="s">
        <v>947</v>
      </c>
      <c r="E694" s="11" t="s">
        <v>187</v>
      </c>
      <c r="F694" s="56">
        <f t="shared" si="36"/>
        <v>0</v>
      </c>
      <c r="G694" s="56"/>
      <c r="H694" s="56"/>
    </row>
    <row r="695" spans="1:8" ht="78" customHeight="1">
      <c r="A695" s="39" t="s">
        <v>936</v>
      </c>
      <c r="B695" s="24" t="s">
        <v>163</v>
      </c>
      <c r="C695" s="24" t="s">
        <v>148</v>
      </c>
      <c r="D695" s="11" t="s">
        <v>945</v>
      </c>
      <c r="E695" s="11" t="s">
        <v>394</v>
      </c>
      <c r="F695" s="56">
        <f t="shared" si="36"/>
        <v>37.5</v>
      </c>
      <c r="G695" s="56">
        <f>G696</f>
        <v>37.5</v>
      </c>
      <c r="H695" s="56"/>
    </row>
    <row r="696" spans="1:8" ht="34.5" customHeight="1">
      <c r="A696" s="23" t="s">
        <v>185</v>
      </c>
      <c r="B696" s="11" t="s">
        <v>163</v>
      </c>
      <c r="C696" s="11" t="s">
        <v>148</v>
      </c>
      <c r="D696" s="11" t="s">
        <v>945</v>
      </c>
      <c r="E696" s="11" t="s">
        <v>155</v>
      </c>
      <c r="F696" s="56">
        <f t="shared" si="36"/>
        <v>37.5</v>
      </c>
      <c r="G696" s="56">
        <f>G697</f>
        <v>37.5</v>
      </c>
      <c r="H696" s="56"/>
    </row>
    <row r="697" spans="1:8" ht="48" customHeight="1">
      <c r="A697" s="44" t="s">
        <v>186</v>
      </c>
      <c r="B697" s="11" t="s">
        <v>163</v>
      </c>
      <c r="C697" s="11" t="s">
        <v>148</v>
      </c>
      <c r="D697" s="11" t="s">
        <v>945</v>
      </c>
      <c r="E697" s="11" t="s">
        <v>187</v>
      </c>
      <c r="F697" s="56">
        <f t="shared" si="36"/>
        <v>37.5</v>
      </c>
      <c r="G697" s="56">
        <v>37.5</v>
      </c>
      <c r="H697" s="56"/>
    </row>
    <row r="698" spans="1:8" ht="48" customHeight="1">
      <c r="A698" s="54" t="s">
        <v>683</v>
      </c>
      <c r="B698" s="16" t="s">
        <v>163</v>
      </c>
      <c r="C698" s="16" t="s">
        <v>148</v>
      </c>
      <c r="D698" s="16" t="s">
        <v>91</v>
      </c>
      <c r="E698" s="16" t="s">
        <v>394</v>
      </c>
      <c r="F698" s="101">
        <f aca="true" t="shared" si="37" ref="F698:F704">G698+H698</f>
        <v>144.99515</v>
      </c>
      <c r="G698" s="101">
        <f>G699+G702</f>
        <v>1.4499499999999999</v>
      </c>
      <c r="H698" s="101">
        <f>H699+H702</f>
        <v>143.5452</v>
      </c>
    </row>
    <row r="699" spans="1:8" ht="85.5" customHeight="1">
      <c r="A699" s="39" t="s">
        <v>691</v>
      </c>
      <c r="B699" s="11" t="s">
        <v>163</v>
      </c>
      <c r="C699" s="11" t="s">
        <v>148</v>
      </c>
      <c r="D699" s="11" t="s">
        <v>686</v>
      </c>
      <c r="E699" s="11" t="s">
        <v>394</v>
      </c>
      <c r="F699" s="56">
        <f t="shared" si="37"/>
        <v>143.5452</v>
      </c>
      <c r="G699" s="56"/>
      <c r="H699" s="56">
        <f>H700</f>
        <v>143.5452</v>
      </c>
    </row>
    <row r="700" spans="1:8" ht="45" customHeight="1">
      <c r="A700" s="23" t="s">
        <v>580</v>
      </c>
      <c r="B700" s="11" t="s">
        <v>163</v>
      </c>
      <c r="C700" s="11" t="s">
        <v>148</v>
      </c>
      <c r="D700" s="11" t="s">
        <v>686</v>
      </c>
      <c r="E700" s="11" t="s">
        <v>209</v>
      </c>
      <c r="F700" s="56">
        <f t="shared" si="37"/>
        <v>143.5452</v>
      </c>
      <c r="G700" s="56"/>
      <c r="H700" s="56">
        <f>H701</f>
        <v>143.5452</v>
      </c>
    </row>
    <row r="701" spans="1:8" ht="18.75" customHeight="1">
      <c r="A701" s="23" t="s">
        <v>173</v>
      </c>
      <c r="B701" s="11" t="s">
        <v>163</v>
      </c>
      <c r="C701" s="11" t="s">
        <v>148</v>
      </c>
      <c r="D701" s="11" t="s">
        <v>686</v>
      </c>
      <c r="E701" s="11" t="s">
        <v>275</v>
      </c>
      <c r="F701" s="56">
        <f t="shared" si="37"/>
        <v>143.5452</v>
      </c>
      <c r="G701" s="56"/>
      <c r="H701" s="56">
        <f>70.291+73.2542</f>
        <v>143.5452</v>
      </c>
    </row>
    <row r="702" spans="1:8" ht="93.75" customHeight="1">
      <c r="A702" s="39" t="s">
        <v>692</v>
      </c>
      <c r="B702" s="11" t="s">
        <v>163</v>
      </c>
      <c r="C702" s="11" t="s">
        <v>148</v>
      </c>
      <c r="D702" s="11" t="s">
        <v>687</v>
      </c>
      <c r="E702" s="11" t="s">
        <v>394</v>
      </c>
      <c r="F702" s="56">
        <f t="shared" si="37"/>
        <v>1.4499499999999999</v>
      </c>
      <c r="G702" s="56">
        <f>G703</f>
        <v>1.4499499999999999</v>
      </c>
      <c r="H702" s="56"/>
    </row>
    <row r="703" spans="1:8" ht="48.75" customHeight="1">
      <c r="A703" s="23" t="s">
        <v>580</v>
      </c>
      <c r="B703" s="11" t="s">
        <v>163</v>
      </c>
      <c r="C703" s="11" t="s">
        <v>148</v>
      </c>
      <c r="D703" s="11" t="s">
        <v>687</v>
      </c>
      <c r="E703" s="11" t="s">
        <v>209</v>
      </c>
      <c r="F703" s="56">
        <f t="shared" si="37"/>
        <v>1.4499499999999999</v>
      </c>
      <c r="G703" s="56">
        <f>G704</f>
        <v>1.4499499999999999</v>
      </c>
      <c r="H703" s="56"/>
    </row>
    <row r="704" spans="1:8" ht="18.75" customHeight="1">
      <c r="A704" s="23" t="s">
        <v>173</v>
      </c>
      <c r="B704" s="11" t="s">
        <v>163</v>
      </c>
      <c r="C704" s="11" t="s">
        <v>148</v>
      </c>
      <c r="D704" s="11" t="s">
        <v>687</v>
      </c>
      <c r="E704" s="11" t="s">
        <v>275</v>
      </c>
      <c r="F704" s="56">
        <f t="shared" si="37"/>
        <v>1.4499499999999999</v>
      </c>
      <c r="G704" s="56">
        <f>1.40427+0.04568</f>
        <v>1.4499499999999999</v>
      </c>
      <c r="H704" s="56"/>
    </row>
    <row r="705" spans="1:8" ht="64.5" customHeight="1" hidden="1">
      <c r="A705" s="54" t="s">
        <v>717</v>
      </c>
      <c r="B705" s="16" t="s">
        <v>163</v>
      </c>
      <c r="C705" s="16" t="s">
        <v>148</v>
      </c>
      <c r="D705" s="16" t="s">
        <v>91</v>
      </c>
      <c r="E705" s="16" t="s">
        <v>394</v>
      </c>
      <c r="F705" s="101">
        <f>G705+H705</f>
        <v>0</v>
      </c>
      <c r="G705" s="101">
        <f>G709</f>
        <v>0</v>
      </c>
      <c r="H705" s="101">
        <f>H706</f>
        <v>0</v>
      </c>
    </row>
    <row r="706" spans="1:8" ht="96.75" customHeight="1" hidden="1">
      <c r="A706" s="39" t="s">
        <v>719</v>
      </c>
      <c r="B706" s="24" t="s">
        <v>163</v>
      </c>
      <c r="C706" s="24" t="s">
        <v>148</v>
      </c>
      <c r="D706" s="24" t="s">
        <v>718</v>
      </c>
      <c r="E706" s="24" t="s">
        <v>394</v>
      </c>
      <c r="F706" s="57">
        <f aca="true" t="shared" si="38" ref="F706:F711">G706+H706</f>
        <v>0</v>
      </c>
      <c r="G706" s="57"/>
      <c r="H706" s="57">
        <f>H707</f>
        <v>0</v>
      </c>
    </row>
    <row r="707" spans="1:8" ht="36" customHeight="1" hidden="1">
      <c r="A707" s="23" t="s">
        <v>185</v>
      </c>
      <c r="B707" s="11" t="s">
        <v>163</v>
      </c>
      <c r="C707" s="11" t="s">
        <v>148</v>
      </c>
      <c r="D707" s="11" t="s">
        <v>718</v>
      </c>
      <c r="E707" s="11" t="s">
        <v>155</v>
      </c>
      <c r="F707" s="56">
        <f t="shared" si="38"/>
        <v>0</v>
      </c>
      <c r="G707" s="56"/>
      <c r="H707" s="56">
        <f>H708</f>
        <v>0</v>
      </c>
    </row>
    <row r="708" spans="1:8" ht="48" customHeight="1" hidden="1">
      <c r="A708" s="44" t="s">
        <v>186</v>
      </c>
      <c r="B708" s="11" t="s">
        <v>163</v>
      </c>
      <c r="C708" s="11" t="s">
        <v>148</v>
      </c>
      <c r="D708" s="11" t="s">
        <v>718</v>
      </c>
      <c r="E708" s="11" t="s">
        <v>187</v>
      </c>
      <c r="F708" s="56">
        <f t="shared" si="38"/>
        <v>0</v>
      </c>
      <c r="G708" s="56"/>
      <c r="H708" s="56">
        <v>0</v>
      </c>
    </row>
    <row r="709" spans="1:8" ht="114.75" customHeight="1" hidden="1">
      <c r="A709" s="27" t="s">
        <v>720</v>
      </c>
      <c r="B709" s="24" t="s">
        <v>163</v>
      </c>
      <c r="C709" s="24" t="s">
        <v>148</v>
      </c>
      <c r="D709" s="24" t="s">
        <v>721</v>
      </c>
      <c r="E709" s="24" t="s">
        <v>394</v>
      </c>
      <c r="F709" s="57">
        <f>G709+H709</f>
        <v>0</v>
      </c>
      <c r="G709" s="57">
        <f>G710</f>
        <v>0</v>
      </c>
      <c r="H709" s="57"/>
    </row>
    <row r="710" spans="1:8" ht="36" customHeight="1" hidden="1">
      <c r="A710" s="23" t="s">
        <v>185</v>
      </c>
      <c r="B710" s="11" t="s">
        <v>163</v>
      </c>
      <c r="C710" s="11" t="s">
        <v>148</v>
      </c>
      <c r="D710" s="11" t="s">
        <v>721</v>
      </c>
      <c r="E710" s="11" t="s">
        <v>155</v>
      </c>
      <c r="F710" s="56">
        <f t="shared" si="38"/>
        <v>0</v>
      </c>
      <c r="G710" s="56">
        <f>G711</f>
        <v>0</v>
      </c>
      <c r="H710" s="56"/>
    </row>
    <row r="711" spans="1:8" ht="47.25" customHeight="1" hidden="1">
      <c r="A711" s="44" t="s">
        <v>186</v>
      </c>
      <c r="B711" s="11" t="s">
        <v>163</v>
      </c>
      <c r="C711" s="11" t="s">
        <v>148</v>
      </c>
      <c r="D711" s="11" t="s">
        <v>721</v>
      </c>
      <c r="E711" s="11" t="s">
        <v>187</v>
      </c>
      <c r="F711" s="56">
        <f t="shared" si="38"/>
        <v>0</v>
      </c>
      <c r="G711" s="56">
        <v>0</v>
      </c>
      <c r="H711" s="56"/>
    </row>
    <row r="712" spans="1:8" s="143" customFormat="1" ht="49.5" customHeight="1">
      <c r="A712" s="54" t="s">
        <v>223</v>
      </c>
      <c r="B712" s="16" t="s">
        <v>165</v>
      </c>
      <c r="C712" s="16" t="s">
        <v>147</v>
      </c>
      <c r="D712" s="16" t="s">
        <v>307</v>
      </c>
      <c r="E712" s="16" t="s">
        <v>394</v>
      </c>
      <c r="F712" s="101">
        <f aca="true" t="shared" si="39" ref="F712:F727">G712+H712</f>
        <v>460</v>
      </c>
      <c r="G712" s="101">
        <f>G713</f>
        <v>460</v>
      </c>
      <c r="H712" s="101">
        <f>H713</f>
        <v>0</v>
      </c>
    </row>
    <row r="713" spans="1:8" ht="33.75" customHeight="1">
      <c r="A713" s="23" t="s">
        <v>400</v>
      </c>
      <c r="B713" s="11" t="s">
        <v>165</v>
      </c>
      <c r="C713" s="11" t="s">
        <v>146</v>
      </c>
      <c r="D713" s="11" t="s">
        <v>307</v>
      </c>
      <c r="E713" s="11" t="s">
        <v>394</v>
      </c>
      <c r="F713" s="56">
        <f t="shared" si="39"/>
        <v>460</v>
      </c>
      <c r="G713" s="56">
        <f>G714</f>
        <v>460</v>
      </c>
      <c r="H713" s="56">
        <f>H715</f>
        <v>0</v>
      </c>
    </row>
    <row r="714" spans="1:8" ht="78" customHeight="1">
      <c r="A714" s="27" t="s">
        <v>523</v>
      </c>
      <c r="B714" s="24" t="s">
        <v>165</v>
      </c>
      <c r="C714" s="24" t="s">
        <v>146</v>
      </c>
      <c r="D714" s="24" t="s">
        <v>506</v>
      </c>
      <c r="E714" s="24" t="s">
        <v>394</v>
      </c>
      <c r="F714" s="57">
        <f t="shared" si="39"/>
        <v>460</v>
      </c>
      <c r="G714" s="57">
        <f>G715</f>
        <v>460</v>
      </c>
      <c r="H714" s="57">
        <v>0</v>
      </c>
    </row>
    <row r="715" spans="1:8" ht="33" customHeight="1">
      <c r="A715" s="23" t="s">
        <v>342</v>
      </c>
      <c r="B715" s="11" t="s">
        <v>165</v>
      </c>
      <c r="C715" s="11" t="s">
        <v>146</v>
      </c>
      <c r="D715" s="11" t="s">
        <v>501</v>
      </c>
      <c r="E715" s="11" t="s">
        <v>394</v>
      </c>
      <c r="F715" s="56">
        <f t="shared" si="39"/>
        <v>460</v>
      </c>
      <c r="G715" s="56">
        <f>G716</f>
        <v>460</v>
      </c>
      <c r="H715" s="56">
        <f>H716</f>
        <v>0</v>
      </c>
    </row>
    <row r="716" spans="1:8" ht="33" customHeight="1">
      <c r="A716" s="23" t="s">
        <v>511</v>
      </c>
      <c r="B716" s="11" t="s">
        <v>165</v>
      </c>
      <c r="C716" s="11" t="s">
        <v>146</v>
      </c>
      <c r="D716" s="11" t="s">
        <v>501</v>
      </c>
      <c r="E716" s="11" t="s">
        <v>394</v>
      </c>
      <c r="F716" s="56">
        <f t="shared" si="39"/>
        <v>460</v>
      </c>
      <c r="G716" s="56">
        <f>G717</f>
        <v>460</v>
      </c>
      <c r="H716" s="56">
        <f>H718</f>
        <v>0</v>
      </c>
    </row>
    <row r="717" spans="1:8" ht="33" customHeight="1">
      <c r="A717" s="23" t="s">
        <v>204</v>
      </c>
      <c r="B717" s="11" t="s">
        <v>165</v>
      </c>
      <c r="C717" s="11" t="s">
        <v>146</v>
      </c>
      <c r="D717" s="11" t="s">
        <v>501</v>
      </c>
      <c r="E717" s="11" t="s">
        <v>205</v>
      </c>
      <c r="F717" s="56">
        <f t="shared" si="39"/>
        <v>460</v>
      </c>
      <c r="G717" s="56">
        <f>G718</f>
        <v>460</v>
      </c>
      <c r="H717" s="56"/>
    </row>
    <row r="718" spans="1:8" ht="17.25" customHeight="1">
      <c r="A718" s="23" t="s">
        <v>225</v>
      </c>
      <c r="B718" s="11" t="s">
        <v>165</v>
      </c>
      <c r="C718" s="11" t="s">
        <v>146</v>
      </c>
      <c r="D718" s="11" t="s">
        <v>501</v>
      </c>
      <c r="E718" s="11" t="s">
        <v>318</v>
      </c>
      <c r="F718" s="56">
        <f t="shared" si="39"/>
        <v>460</v>
      </c>
      <c r="G718" s="56">
        <v>460</v>
      </c>
      <c r="H718" s="56"/>
    </row>
    <row r="719" spans="1:8" s="143" customFormat="1" ht="78.75" customHeight="1">
      <c r="A719" s="54" t="s">
        <v>226</v>
      </c>
      <c r="B719" s="16" t="s">
        <v>227</v>
      </c>
      <c r="C719" s="16" t="s">
        <v>147</v>
      </c>
      <c r="D719" s="16" t="s">
        <v>307</v>
      </c>
      <c r="E719" s="16" t="s">
        <v>394</v>
      </c>
      <c r="F719" s="101">
        <f t="shared" si="39"/>
        <v>18536.275999999998</v>
      </c>
      <c r="G719" s="101">
        <f>G721+G728+G730+G734</f>
        <v>7435.364</v>
      </c>
      <c r="H719" s="101">
        <f>H721+H730</f>
        <v>11100.912</v>
      </c>
    </row>
    <row r="720" spans="1:8" s="143" customFormat="1" ht="79.5" customHeight="1">
      <c r="A720" s="27" t="s">
        <v>523</v>
      </c>
      <c r="B720" s="51" t="s">
        <v>227</v>
      </c>
      <c r="C720" s="51" t="s">
        <v>147</v>
      </c>
      <c r="D720" s="51" t="s">
        <v>506</v>
      </c>
      <c r="E720" s="51" t="s">
        <v>394</v>
      </c>
      <c r="F720" s="98">
        <f t="shared" si="39"/>
        <v>18536.275999999998</v>
      </c>
      <c r="G720" s="98">
        <f>G721+G729+G731+G735</f>
        <v>7435.364</v>
      </c>
      <c r="H720" s="98">
        <f>H722+H731</f>
        <v>11100.912</v>
      </c>
    </row>
    <row r="721" spans="1:8" ht="48.75" customHeight="1">
      <c r="A721" s="23" t="s">
        <v>228</v>
      </c>
      <c r="B721" s="11" t="s">
        <v>227</v>
      </c>
      <c r="C721" s="11" t="s">
        <v>146</v>
      </c>
      <c r="D721" s="11" t="s">
        <v>506</v>
      </c>
      <c r="E721" s="11" t="s">
        <v>394</v>
      </c>
      <c r="F721" s="56">
        <f t="shared" si="39"/>
        <v>17516.275999999998</v>
      </c>
      <c r="G721" s="56">
        <f>G726</f>
        <v>6415.364</v>
      </c>
      <c r="H721" s="56">
        <f>H722</f>
        <v>11100.912</v>
      </c>
    </row>
    <row r="722" spans="1:9" ht="50.25" customHeight="1">
      <c r="A722" s="27" t="s">
        <v>229</v>
      </c>
      <c r="B722" s="24" t="s">
        <v>227</v>
      </c>
      <c r="C722" s="24" t="s">
        <v>146</v>
      </c>
      <c r="D722" s="24" t="s">
        <v>498</v>
      </c>
      <c r="E722" s="24" t="s">
        <v>394</v>
      </c>
      <c r="F722" s="57">
        <f t="shared" si="39"/>
        <v>11100.912</v>
      </c>
      <c r="G722" s="57">
        <f>G723</f>
        <v>0</v>
      </c>
      <c r="H722" s="57">
        <f>H723</f>
        <v>11100.912</v>
      </c>
      <c r="I722" s="130"/>
    </row>
    <row r="723" spans="1:8" ht="18.75" customHeight="1">
      <c r="A723" s="23" t="s">
        <v>196</v>
      </c>
      <c r="B723" s="11" t="s">
        <v>227</v>
      </c>
      <c r="C723" s="11" t="s">
        <v>146</v>
      </c>
      <c r="D723" s="11" t="s">
        <v>498</v>
      </c>
      <c r="E723" s="11" t="s">
        <v>394</v>
      </c>
      <c r="F723" s="56">
        <f t="shared" si="39"/>
        <v>11100.912</v>
      </c>
      <c r="G723" s="56">
        <f>G724</f>
        <v>0</v>
      </c>
      <c r="H723" s="56">
        <f>H724+H726</f>
        <v>11100.912</v>
      </c>
    </row>
    <row r="724" spans="1:8" ht="96" customHeight="1">
      <c r="A724" s="23" t="s">
        <v>321</v>
      </c>
      <c r="B724" s="11" t="s">
        <v>227</v>
      </c>
      <c r="C724" s="11" t="s">
        <v>146</v>
      </c>
      <c r="D724" s="11" t="s">
        <v>498</v>
      </c>
      <c r="E724" s="11" t="s">
        <v>394</v>
      </c>
      <c r="F724" s="56">
        <f t="shared" si="39"/>
        <v>11100.912</v>
      </c>
      <c r="G724" s="56">
        <f>G725</f>
        <v>0</v>
      </c>
      <c r="H724" s="56">
        <f>H725</f>
        <v>11100.912</v>
      </c>
    </row>
    <row r="725" spans="1:8" ht="18" customHeight="1">
      <c r="A725" s="23" t="s">
        <v>206</v>
      </c>
      <c r="B725" s="11" t="s">
        <v>227</v>
      </c>
      <c r="C725" s="11" t="s">
        <v>146</v>
      </c>
      <c r="D725" s="11" t="s">
        <v>498</v>
      </c>
      <c r="E725" s="11" t="s">
        <v>207</v>
      </c>
      <c r="F725" s="56">
        <f t="shared" si="39"/>
        <v>11100.912</v>
      </c>
      <c r="G725" s="56">
        <v>0</v>
      </c>
      <c r="H725" s="56">
        <v>11100.912</v>
      </c>
    </row>
    <row r="726" spans="1:8" ht="51" customHeight="1">
      <c r="A726" s="27" t="s">
        <v>301</v>
      </c>
      <c r="B726" s="24" t="s">
        <v>227</v>
      </c>
      <c r="C726" s="24" t="s">
        <v>146</v>
      </c>
      <c r="D726" s="24" t="s">
        <v>499</v>
      </c>
      <c r="E726" s="24" t="s">
        <v>394</v>
      </c>
      <c r="F726" s="57">
        <f t="shared" si="39"/>
        <v>6415.364</v>
      </c>
      <c r="G726" s="57">
        <f>G727</f>
        <v>6415.364</v>
      </c>
      <c r="H726" s="57">
        <f>H727</f>
        <v>0</v>
      </c>
    </row>
    <row r="727" spans="1:8" ht="16.5" customHeight="1">
      <c r="A727" s="23" t="s">
        <v>206</v>
      </c>
      <c r="B727" s="11" t="s">
        <v>227</v>
      </c>
      <c r="C727" s="11" t="s">
        <v>146</v>
      </c>
      <c r="D727" s="11" t="s">
        <v>499</v>
      </c>
      <c r="E727" s="11" t="s">
        <v>207</v>
      </c>
      <c r="F727" s="56">
        <f t="shared" si="39"/>
        <v>6415.364</v>
      </c>
      <c r="G727" s="56">
        <v>6415.364</v>
      </c>
      <c r="H727" s="56"/>
    </row>
    <row r="728" spans="1:8" ht="48" customHeight="1" hidden="1">
      <c r="A728" s="23" t="s">
        <v>301</v>
      </c>
      <c r="B728" s="11" t="s">
        <v>227</v>
      </c>
      <c r="C728" s="11" t="s">
        <v>146</v>
      </c>
      <c r="D728" s="11" t="s">
        <v>21</v>
      </c>
      <c r="E728" s="11" t="s">
        <v>394</v>
      </c>
      <c r="F728" s="56">
        <f>G728</f>
        <v>0</v>
      </c>
      <c r="G728" s="56">
        <f>G729</f>
        <v>0</v>
      </c>
      <c r="H728" s="56">
        <f>H729</f>
        <v>0</v>
      </c>
    </row>
    <row r="729" spans="1:8" ht="17.25" customHeight="1" hidden="1">
      <c r="A729" s="23" t="s">
        <v>194</v>
      </c>
      <c r="B729" s="11" t="s">
        <v>227</v>
      </c>
      <c r="C729" s="11" t="s">
        <v>146</v>
      </c>
      <c r="D729" s="11" t="s">
        <v>21</v>
      </c>
      <c r="E729" s="11" t="s">
        <v>207</v>
      </c>
      <c r="F729" s="56">
        <f>G729</f>
        <v>0</v>
      </c>
      <c r="G729" s="56"/>
      <c r="H729" s="56"/>
    </row>
    <row r="730" spans="1:8" ht="33" customHeight="1">
      <c r="A730" s="27" t="s">
        <v>332</v>
      </c>
      <c r="B730" s="24" t="s">
        <v>227</v>
      </c>
      <c r="C730" s="24" t="s">
        <v>153</v>
      </c>
      <c r="D730" s="24" t="s">
        <v>506</v>
      </c>
      <c r="E730" s="24" t="s">
        <v>394</v>
      </c>
      <c r="F730" s="57">
        <f>G730+H730</f>
        <v>1020</v>
      </c>
      <c r="G730" s="57">
        <f>G731</f>
        <v>1020</v>
      </c>
      <c r="H730" s="57">
        <f>H731</f>
        <v>0</v>
      </c>
    </row>
    <row r="731" spans="1:8" ht="33" customHeight="1">
      <c r="A731" s="23" t="s">
        <v>438</v>
      </c>
      <c r="B731" s="11" t="s">
        <v>227</v>
      </c>
      <c r="C731" s="11" t="s">
        <v>153</v>
      </c>
      <c r="D731" s="11" t="s">
        <v>506</v>
      </c>
      <c r="E731" s="11" t="s">
        <v>394</v>
      </c>
      <c r="F731" s="56">
        <f>G731+H731</f>
        <v>1020</v>
      </c>
      <c r="G731" s="56">
        <f>G732</f>
        <v>1020</v>
      </c>
      <c r="H731" s="56">
        <f>H733</f>
        <v>0</v>
      </c>
    </row>
    <row r="732" spans="1:8" ht="18.75" customHeight="1">
      <c r="A732" s="23" t="s">
        <v>196</v>
      </c>
      <c r="B732" s="11" t="s">
        <v>227</v>
      </c>
      <c r="C732" s="11" t="s">
        <v>153</v>
      </c>
      <c r="D732" s="11" t="s">
        <v>506</v>
      </c>
      <c r="E732" s="11" t="s">
        <v>197</v>
      </c>
      <c r="F732" s="56">
        <f>G732+H732</f>
        <v>1020</v>
      </c>
      <c r="G732" s="56">
        <f>G733+G737</f>
        <v>1020</v>
      </c>
      <c r="H732" s="56"/>
    </row>
    <row r="733" spans="1:8" ht="17.25" customHeight="1">
      <c r="A733" s="23" t="s">
        <v>290</v>
      </c>
      <c r="B733" s="11" t="s">
        <v>227</v>
      </c>
      <c r="C733" s="11" t="s">
        <v>153</v>
      </c>
      <c r="D733" s="11" t="s">
        <v>500</v>
      </c>
      <c r="E733" s="11" t="s">
        <v>437</v>
      </c>
      <c r="F733" s="56">
        <f>G733+H733</f>
        <v>1020</v>
      </c>
      <c r="G733" s="56">
        <v>1020</v>
      </c>
      <c r="H733" s="56"/>
    </row>
    <row r="734" spans="1:8" ht="32.25" customHeight="1" hidden="1">
      <c r="A734" s="23" t="s">
        <v>332</v>
      </c>
      <c r="B734" s="11" t="s">
        <v>227</v>
      </c>
      <c r="C734" s="11" t="s">
        <v>153</v>
      </c>
      <c r="D734" s="11" t="s">
        <v>500</v>
      </c>
      <c r="E734" s="11" t="s">
        <v>437</v>
      </c>
      <c r="F734" s="56">
        <f>G734</f>
        <v>0</v>
      </c>
      <c r="G734" s="56">
        <f>G735</f>
        <v>0</v>
      </c>
      <c r="H734" s="56"/>
    </row>
    <row r="735" spans="1:8" ht="24.75" customHeight="1" hidden="1">
      <c r="A735" s="23" t="s">
        <v>196</v>
      </c>
      <c r="B735" s="11" t="s">
        <v>227</v>
      </c>
      <c r="C735" s="11" t="s">
        <v>153</v>
      </c>
      <c r="D735" s="11" t="s">
        <v>500</v>
      </c>
      <c r="E735" s="11" t="s">
        <v>437</v>
      </c>
      <c r="F735" s="56">
        <f>G735</f>
        <v>0</v>
      </c>
      <c r="G735" s="56">
        <f>G736</f>
        <v>0</v>
      </c>
      <c r="H735" s="56"/>
    </row>
    <row r="736" spans="1:8" ht="147.75" customHeight="1" hidden="1">
      <c r="A736" s="23" t="s">
        <v>488</v>
      </c>
      <c r="B736" s="11" t="s">
        <v>227</v>
      </c>
      <c r="C736" s="11" t="s">
        <v>153</v>
      </c>
      <c r="D736" s="11" t="s">
        <v>500</v>
      </c>
      <c r="E736" s="11" t="s">
        <v>437</v>
      </c>
      <c r="F736" s="56">
        <f>G736</f>
        <v>0</v>
      </c>
      <c r="G736" s="56"/>
      <c r="H736" s="56"/>
    </row>
    <row r="737" spans="1:8" ht="82.5" customHeight="1" hidden="1">
      <c r="A737" s="23" t="s">
        <v>661</v>
      </c>
      <c r="B737" s="11" t="s">
        <v>227</v>
      </c>
      <c r="C737" s="11" t="s">
        <v>153</v>
      </c>
      <c r="D737" s="11" t="s">
        <v>696</v>
      </c>
      <c r="E737" s="11" t="s">
        <v>437</v>
      </c>
      <c r="F737" s="56">
        <f>G737</f>
        <v>0</v>
      </c>
      <c r="G737" s="56">
        <v>0</v>
      </c>
      <c r="H737" s="56"/>
    </row>
    <row r="738" spans="1:9" ht="18" customHeight="1">
      <c r="A738" s="54" t="s">
        <v>232</v>
      </c>
      <c r="B738" s="3"/>
      <c r="C738" s="3"/>
      <c r="D738" s="3"/>
      <c r="E738" s="3"/>
      <c r="F738" s="101">
        <f>H738+G738</f>
        <v>664477.0342999999</v>
      </c>
      <c r="G738" s="101">
        <f>G13+G191+G197+G213+G218+G268+G315+G511+G651+G712+G719+G597+G592</f>
        <v>324081.90012</v>
      </c>
      <c r="H738" s="101">
        <f>H13+H191+H197+H213+H218+H268+H315+H511+H651+H712+H719+H597+H592</f>
        <v>340395.13417999994</v>
      </c>
      <c r="I738" s="130"/>
    </row>
    <row r="739" spans="1:8" ht="15">
      <c r="A739" s="7"/>
      <c r="B739" s="7"/>
      <c r="C739" s="134"/>
      <c r="D739" s="135"/>
      <c r="E739" s="134"/>
      <c r="F739" s="126"/>
      <c r="G739" s="126"/>
      <c r="H739" s="126"/>
    </row>
    <row r="740" spans="4:8" ht="15">
      <c r="D740" s="135"/>
      <c r="E740" s="134"/>
      <c r="F740" s="126"/>
      <c r="G740" s="126"/>
      <c r="H740" s="126"/>
    </row>
    <row r="741" spans="4:8" ht="15">
      <c r="D741" s="136"/>
      <c r="E741" s="137"/>
      <c r="F741" s="126"/>
      <c r="G741" s="126"/>
      <c r="H741" s="126"/>
    </row>
    <row r="742" spans="4:10" ht="15">
      <c r="D742" s="322"/>
      <c r="F742" s="126"/>
      <c r="G742" s="126"/>
      <c r="H742" s="126"/>
      <c r="J742" s="130"/>
    </row>
    <row r="743" spans="4:8" ht="15.75">
      <c r="D743" s="323"/>
      <c r="E743" s="323"/>
      <c r="F743" s="138"/>
      <c r="G743" s="138"/>
      <c r="H743" s="138"/>
    </row>
    <row r="744" spans="6:8" ht="15">
      <c r="F744" s="130"/>
      <c r="G744" s="130"/>
      <c r="H744" s="130"/>
    </row>
  </sheetData>
  <sheetProtection/>
  <mergeCells count="14">
    <mergeCell ref="A8:H8"/>
    <mergeCell ref="A10:A11"/>
    <mergeCell ref="B10:B11"/>
    <mergeCell ref="C10:C11"/>
    <mergeCell ref="D10:D11"/>
    <mergeCell ref="E10:E11"/>
    <mergeCell ref="F10:F11"/>
    <mergeCell ref="G10:H10"/>
    <mergeCell ref="F1:H1"/>
    <mergeCell ref="F2:H2"/>
    <mergeCell ref="F3:H3"/>
    <mergeCell ref="F4:H4"/>
    <mergeCell ref="A6:H6"/>
    <mergeCell ref="A7:H7"/>
  </mergeCells>
  <printOptions/>
  <pageMargins left="0.2362204724409449" right="0.2362204724409449" top="0.7480314960629921" bottom="0.7480314960629921" header="0.31496062992125984" footer="0.31496062992125984"/>
  <pageSetup fitToHeight="0" horizontalDpi="600" verticalDpi="600" orientation="portrait" paperSize="9" scale="39" r:id="rId1"/>
  <rowBreaks count="9" manualBreakCount="9">
    <brk id="321" max="7" man="1"/>
    <brk id="358" max="7" man="1"/>
    <brk id="416" max="7" man="1"/>
    <brk id="418" max="7" man="1"/>
    <brk id="470" max="7" man="1"/>
    <brk id="513" max="7" man="1"/>
    <brk id="556" max="7" man="1"/>
    <brk id="604" max="7" man="1"/>
    <brk id="687" max="7" man="1"/>
  </rowBreaks>
</worksheet>
</file>

<file path=xl/worksheets/sheet6.xml><?xml version="1.0" encoding="utf-8"?>
<worksheet xmlns="http://schemas.openxmlformats.org/spreadsheetml/2006/main" xmlns:r="http://schemas.openxmlformats.org/officeDocument/2006/relationships">
  <sheetPr>
    <tabColor rgb="FFFF0000"/>
  </sheetPr>
  <dimension ref="A1:T791"/>
  <sheetViews>
    <sheetView view="pageBreakPreview" zoomScale="90" zoomScaleSheetLayoutView="90" zoomScalePageLayoutView="0" workbookViewId="0" topLeftCell="A765">
      <selection activeCell="G15" sqref="G15"/>
    </sheetView>
  </sheetViews>
  <sheetFormatPr defaultColWidth="8.625" defaultRowHeight="12.75"/>
  <cols>
    <col min="1" max="1" width="43.375" style="58" customWidth="1"/>
    <col min="2" max="2" width="5.50390625" style="21" customWidth="1"/>
    <col min="3" max="3" width="4.625" style="21" customWidth="1"/>
    <col min="4" max="4" width="5.375" style="21" customWidth="1"/>
    <col min="5" max="5" width="13.625" style="21" customWidth="1"/>
    <col min="6" max="6" width="5.375" style="21" customWidth="1"/>
    <col min="7" max="7" width="17.625" style="21" customWidth="1"/>
    <col min="8" max="8" width="18.375" style="21" customWidth="1"/>
    <col min="9" max="9" width="16.625" style="21" customWidth="1"/>
    <col min="10" max="10" width="17.375" style="21" customWidth="1"/>
    <col min="11" max="11" width="13.625" style="21" bestFit="1" customWidth="1"/>
    <col min="12" max="12" width="13.50390625" style="21" bestFit="1" customWidth="1"/>
    <col min="13" max="17" width="8.625" style="21" customWidth="1"/>
    <col min="18" max="20" width="9.125" style="21" bestFit="1" customWidth="1"/>
    <col min="21" max="16384" width="8.625" style="21" customWidth="1"/>
  </cols>
  <sheetData>
    <row r="1" spans="2:9" ht="13.5">
      <c r="B1" s="169"/>
      <c r="C1" s="169"/>
      <c r="D1" s="169"/>
      <c r="F1" s="169"/>
      <c r="G1" s="296" t="s">
        <v>925</v>
      </c>
      <c r="H1" s="296"/>
      <c r="I1" s="296"/>
    </row>
    <row r="2" spans="2:9" ht="13.5">
      <c r="B2" s="22"/>
      <c r="C2" s="22"/>
      <c r="D2" s="22"/>
      <c r="E2" s="22"/>
      <c r="F2" s="296" t="s">
        <v>390</v>
      </c>
      <c r="G2" s="296"/>
      <c r="H2" s="296"/>
      <c r="I2" s="296"/>
    </row>
    <row r="3" spans="2:9" ht="13.5">
      <c r="B3" s="296"/>
      <c r="C3" s="296"/>
      <c r="D3" s="296"/>
      <c r="E3" s="296"/>
      <c r="F3" s="296"/>
      <c r="G3" s="296" t="s">
        <v>391</v>
      </c>
      <c r="H3" s="296"/>
      <c r="I3" s="296"/>
    </row>
    <row r="4" spans="2:9" ht="13.5">
      <c r="B4" s="297"/>
      <c r="C4" s="297"/>
      <c r="D4" s="297"/>
      <c r="E4" s="297"/>
      <c r="F4" s="297"/>
      <c r="G4" s="297" t="s">
        <v>977</v>
      </c>
      <c r="H4" s="297"/>
      <c r="I4" s="297"/>
    </row>
    <row r="6" spans="1:9" ht="13.5">
      <c r="A6" s="298" t="s">
        <v>392</v>
      </c>
      <c r="B6" s="298"/>
      <c r="C6" s="298"/>
      <c r="D6" s="298"/>
      <c r="E6" s="298"/>
      <c r="F6" s="298"/>
      <c r="G6" s="298"/>
      <c r="H6" s="298"/>
      <c r="I6" s="298"/>
    </row>
    <row r="7" spans="1:9" ht="35.25" customHeight="1">
      <c r="A7" s="299" t="s">
        <v>767</v>
      </c>
      <c r="B7" s="299"/>
      <c r="C7" s="299"/>
      <c r="D7" s="299"/>
      <c r="E7" s="299"/>
      <c r="F7" s="299"/>
      <c r="G7" s="299"/>
      <c r="H7" s="299"/>
      <c r="I7" s="299"/>
    </row>
    <row r="9" ht="13.5">
      <c r="I9" s="96" t="s">
        <v>136</v>
      </c>
    </row>
    <row r="10" spans="1:9" ht="13.5">
      <c r="A10" s="295" t="s">
        <v>333</v>
      </c>
      <c r="B10" s="295" t="s">
        <v>334</v>
      </c>
      <c r="C10" s="302" t="s">
        <v>142</v>
      </c>
      <c r="D10" s="302" t="s">
        <v>143</v>
      </c>
      <c r="E10" s="295" t="s">
        <v>335</v>
      </c>
      <c r="F10" s="295" t="s">
        <v>336</v>
      </c>
      <c r="G10" s="295" t="s">
        <v>625</v>
      </c>
      <c r="H10" s="295" t="s">
        <v>337</v>
      </c>
      <c r="I10" s="295"/>
    </row>
    <row r="11" spans="1:9" ht="13.5">
      <c r="A11" s="295"/>
      <c r="B11" s="295"/>
      <c r="C11" s="302"/>
      <c r="D11" s="302"/>
      <c r="E11" s="295"/>
      <c r="F11" s="295"/>
      <c r="G11" s="295"/>
      <c r="H11" s="50" t="s">
        <v>338</v>
      </c>
      <c r="I11" s="50" t="s">
        <v>276</v>
      </c>
    </row>
    <row r="12" spans="1:9" ht="30.75" customHeight="1">
      <c r="A12" s="324" t="s">
        <v>339</v>
      </c>
      <c r="B12" s="150">
        <v>951</v>
      </c>
      <c r="C12" s="150" t="s">
        <v>147</v>
      </c>
      <c r="D12" s="150" t="s">
        <v>147</v>
      </c>
      <c r="E12" s="150" t="s">
        <v>307</v>
      </c>
      <c r="F12" s="150" t="s">
        <v>394</v>
      </c>
      <c r="G12" s="82">
        <f>I12+H12</f>
        <v>168348.4905</v>
      </c>
      <c r="H12" s="82">
        <f>H13+H140+H145+H161+H166+H216+H264+H322+H408+H452+H493+H402</f>
        <v>105849.47952000001</v>
      </c>
      <c r="I12" s="82">
        <f>I13+I140+I145+I161+I166+I216+I264+I322+I408+I452+I493</f>
        <v>62499.01098</v>
      </c>
    </row>
    <row r="13" spans="1:12" ht="18" customHeight="1">
      <c r="A13" s="324" t="s">
        <v>340</v>
      </c>
      <c r="B13" s="150">
        <v>951</v>
      </c>
      <c r="C13" s="150" t="s">
        <v>146</v>
      </c>
      <c r="D13" s="150" t="s">
        <v>147</v>
      </c>
      <c r="E13" s="150" t="s">
        <v>307</v>
      </c>
      <c r="F13" s="150" t="s">
        <v>394</v>
      </c>
      <c r="G13" s="82">
        <f>H13+I13</f>
        <v>43168.76295</v>
      </c>
      <c r="H13" s="82">
        <f>H14+H20+H30+H37+H43+H34</f>
        <v>37577.551999999996</v>
      </c>
      <c r="I13" s="82">
        <f>I14+I20+I30+I37+I43+I34</f>
        <v>5591.210950000001</v>
      </c>
      <c r="K13" s="248"/>
      <c r="L13" s="73"/>
    </row>
    <row r="14" spans="1:11" ht="44.25" customHeight="1">
      <c r="A14" s="43" t="s">
        <v>341</v>
      </c>
      <c r="B14" s="17">
        <v>951</v>
      </c>
      <c r="C14" s="30" t="s">
        <v>146</v>
      </c>
      <c r="D14" s="30" t="s">
        <v>148</v>
      </c>
      <c r="E14" s="30" t="s">
        <v>307</v>
      </c>
      <c r="F14" s="30" t="s">
        <v>394</v>
      </c>
      <c r="G14" s="74">
        <f>H14+I14</f>
        <v>1926.07</v>
      </c>
      <c r="H14" s="74">
        <f aca="true" t="shared" si="0" ref="H14:I18">H15</f>
        <v>1926.07</v>
      </c>
      <c r="I14" s="74">
        <f t="shared" si="0"/>
        <v>0</v>
      </c>
      <c r="J14" s="73"/>
      <c r="K14" s="73"/>
    </row>
    <row r="15" spans="1:9" ht="32.25" customHeight="1">
      <c r="A15" s="43" t="s">
        <v>149</v>
      </c>
      <c r="B15" s="17">
        <v>951</v>
      </c>
      <c r="C15" s="30" t="s">
        <v>146</v>
      </c>
      <c r="D15" s="30" t="s">
        <v>148</v>
      </c>
      <c r="E15" s="30" t="s">
        <v>13</v>
      </c>
      <c r="F15" s="30" t="s">
        <v>394</v>
      </c>
      <c r="G15" s="74">
        <f aca="true" t="shared" si="1" ref="G15:G142">H15+I15</f>
        <v>1926.07</v>
      </c>
      <c r="H15" s="74">
        <f t="shared" si="0"/>
        <v>1926.07</v>
      </c>
      <c r="I15" s="74">
        <f t="shared" si="0"/>
        <v>0</v>
      </c>
    </row>
    <row r="16" spans="1:9" ht="45.75" customHeight="1">
      <c r="A16" s="43" t="s">
        <v>150</v>
      </c>
      <c r="B16" s="17">
        <v>951</v>
      </c>
      <c r="C16" s="30" t="s">
        <v>146</v>
      </c>
      <c r="D16" s="30" t="s">
        <v>148</v>
      </c>
      <c r="E16" s="30" t="s">
        <v>14</v>
      </c>
      <c r="F16" s="30" t="s">
        <v>394</v>
      </c>
      <c r="G16" s="74">
        <f t="shared" si="1"/>
        <v>1926.07</v>
      </c>
      <c r="H16" s="74">
        <f t="shared" si="0"/>
        <v>1926.07</v>
      </c>
      <c r="I16" s="74">
        <f t="shared" si="0"/>
        <v>0</v>
      </c>
    </row>
    <row r="17" spans="1:9" ht="16.5" customHeight="1">
      <c r="A17" s="43" t="s">
        <v>399</v>
      </c>
      <c r="B17" s="17">
        <v>951</v>
      </c>
      <c r="C17" s="30" t="s">
        <v>146</v>
      </c>
      <c r="D17" s="30" t="s">
        <v>148</v>
      </c>
      <c r="E17" s="30" t="s">
        <v>15</v>
      </c>
      <c r="F17" s="30" t="s">
        <v>394</v>
      </c>
      <c r="G17" s="74">
        <f t="shared" si="1"/>
        <v>1926.07</v>
      </c>
      <c r="H17" s="74">
        <f t="shared" si="0"/>
        <v>1926.07</v>
      </c>
      <c r="I17" s="74">
        <f t="shared" si="0"/>
        <v>0</v>
      </c>
    </row>
    <row r="18" spans="1:9" ht="81" customHeight="1">
      <c r="A18" s="14" t="s">
        <v>182</v>
      </c>
      <c r="B18" s="17">
        <v>951</v>
      </c>
      <c r="C18" s="30" t="s">
        <v>146</v>
      </c>
      <c r="D18" s="30" t="s">
        <v>148</v>
      </c>
      <c r="E18" s="30" t="s">
        <v>15</v>
      </c>
      <c r="F18" s="30" t="s">
        <v>151</v>
      </c>
      <c r="G18" s="74">
        <f t="shared" si="1"/>
        <v>1926.07</v>
      </c>
      <c r="H18" s="74">
        <f t="shared" si="0"/>
        <v>1926.07</v>
      </c>
      <c r="I18" s="74">
        <f t="shared" si="0"/>
        <v>0</v>
      </c>
    </row>
    <row r="19" spans="1:9" ht="30" customHeight="1">
      <c r="A19" s="14" t="s">
        <v>184</v>
      </c>
      <c r="B19" s="17">
        <v>951</v>
      </c>
      <c r="C19" s="30" t="s">
        <v>146</v>
      </c>
      <c r="D19" s="30" t="s">
        <v>148</v>
      </c>
      <c r="E19" s="30" t="s">
        <v>15</v>
      </c>
      <c r="F19" s="30" t="s">
        <v>183</v>
      </c>
      <c r="G19" s="74">
        <f t="shared" si="1"/>
        <v>1926.07</v>
      </c>
      <c r="H19" s="109">
        <v>1926.07</v>
      </c>
      <c r="I19" s="74"/>
    </row>
    <row r="20" spans="1:11" ht="69">
      <c r="A20" s="14" t="s">
        <v>323</v>
      </c>
      <c r="B20" s="17">
        <v>951</v>
      </c>
      <c r="C20" s="30" t="s">
        <v>146</v>
      </c>
      <c r="D20" s="30" t="s">
        <v>157</v>
      </c>
      <c r="E20" s="30" t="s">
        <v>307</v>
      </c>
      <c r="F20" s="30" t="s">
        <v>394</v>
      </c>
      <c r="G20" s="74">
        <f t="shared" si="1"/>
        <v>21302.042999999998</v>
      </c>
      <c r="H20" s="74">
        <f>H21</f>
        <v>21302.042999999998</v>
      </c>
      <c r="I20" s="74">
        <f aca="true" t="shared" si="2" ref="H20:I22">I21</f>
        <v>0</v>
      </c>
      <c r="K20" s="73"/>
    </row>
    <row r="21" spans="1:9" ht="27">
      <c r="A21" s="14" t="s">
        <v>149</v>
      </c>
      <c r="B21" s="17">
        <v>951</v>
      </c>
      <c r="C21" s="30" t="s">
        <v>146</v>
      </c>
      <c r="D21" s="30" t="s">
        <v>157</v>
      </c>
      <c r="E21" s="30" t="s">
        <v>13</v>
      </c>
      <c r="F21" s="30" t="s">
        <v>394</v>
      </c>
      <c r="G21" s="74">
        <f t="shared" si="1"/>
        <v>21302.042999999998</v>
      </c>
      <c r="H21" s="74">
        <f t="shared" si="2"/>
        <v>21302.042999999998</v>
      </c>
      <c r="I21" s="74">
        <f t="shared" si="2"/>
        <v>0</v>
      </c>
    </row>
    <row r="22" spans="1:9" ht="45" customHeight="1">
      <c r="A22" s="14" t="s">
        <v>150</v>
      </c>
      <c r="B22" s="17">
        <v>951</v>
      </c>
      <c r="C22" s="30" t="s">
        <v>146</v>
      </c>
      <c r="D22" s="30" t="s">
        <v>157</v>
      </c>
      <c r="E22" s="30" t="s">
        <v>14</v>
      </c>
      <c r="F22" s="30" t="s">
        <v>394</v>
      </c>
      <c r="G22" s="74">
        <f t="shared" si="1"/>
        <v>21302.042999999998</v>
      </c>
      <c r="H22" s="74">
        <f t="shared" si="2"/>
        <v>21302.042999999998</v>
      </c>
      <c r="I22" s="74">
        <f t="shared" si="2"/>
        <v>0</v>
      </c>
    </row>
    <row r="23" spans="1:11" ht="45" customHeight="1">
      <c r="A23" s="14" t="s">
        <v>154</v>
      </c>
      <c r="B23" s="17">
        <v>951</v>
      </c>
      <c r="C23" s="30" t="s">
        <v>146</v>
      </c>
      <c r="D23" s="30" t="s">
        <v>157</v>
      </c>
      <c r="E23" s="30" t="s">
        <v>17</v>
      </c>
      <c r="F23" s="30" t="s">
        <v>394</v>
      </c>
      <c r="G23" s="74">
        <f t="shared" si="1"/>
        <v>21302.042999999998</v>
      </c>
      <c r="H23" s="74">
        <f>H24+H26+H28</f>
        <v>21302.042999999998</v>
      </c>
      <c r="I23" s="74">
        <f>I24+I26+I28</f>
        <v>0</v>
      </c>
      <c r="K23" s="73"/>
    </row>
    <row r="24" spans="1:11" ht="90.75" customHeight="1">
      <c r="A24" s="14" t="s">
        <v>182</v>
      </c>
      <c r="B24" s="17">
        <v>951</v>
      </c>
      <c r="C24" s="30" t="s">
        <v>146</v>
      </c>
      <c r="D24" s="30" t="s">
        <v>157</v>
      </c>
      <c r="E24" s="30" t="s">
        <v>17</v>
      </c>
      <c r="F24" s="30" t="s">
        <v>151</v>
      </c>
      <c r="G24" s="74">
        <f>H24+I24</f>
        <v>13193.1</v>
      </c>
      <c r="H24" s="74">
        <f>H25</f>
        <v>13193.1</v>
      </c>
      <c r="I24" s="74">
        <f>I25</f>
        <v>0</v>
      </c>
      <c r="J24" s="73"/>
      <c r="K24" s="73"/>
    </row>
    <row r="25" spans="1:10" ht="30.75" customHeight="1">
      <c r="A25" s="14" t="s">
        <v>184</v>
      </c>
      <c r="B25" s="17">
        <v>951</v>
      </c>
      <c r="C25" s="30" t="s">
        <v>146</v>
      </c>
      <c r="D25" s="30" t="s">
        <v>157</v>
      </c>
      <c r="E25" s="30" t="s">
        <v>17</v>
      </c>
      <c r="F25" s="30" t="s">
        <v>183</v>
      </c>
      <c r="G25" s="74">
        <f t="shared" si="1"/>
        <v>13193.1</v>
      </c>
      <c r="H25" s="74">
        <f>9994.7+180+3018.4</f>
        <v>13193.1</v>
      </c>
      <c r="I25" s="74"/>
      <c r="J25" s="73"/>
    </row>
    <row r="26" spans="1:11" ht="27">
      <c r="A26" s="14" t="s">
        <v>185</v>
      </c>
      <c r="B26" s="17">
        <v>951</v>
      </c>
      <c r="C26" s="30" t="s">
        <v>146</v>
      </c>
      <c r="D26" s="30" t="s">
        <v>157</v>
      </c>
      <c r="E26" s="30" t="s">
        <v>17</v>
      </c>
      <c r="F26" s="30" t="s">
        <v>155</v>
      </c>
      <c r="G26" s="74">
        <f t="shared" si="1"/>
        <v>7616.942999999999</v>
      </c>
      <c r="H26" s="74">
        <f>H27</f>
        <v>7616.942999999999</v>
      </c>
      <c r="I26" s="74">
        <f>I27</f>
        <v>0</v>
      </c>
      <c r="K26" s="73"/>
    </row>
    <row r="27" spans="1:9" ht="41.25">
      <c r="A27" s="14" t="s">
        <v>186</v>
      </c>
      <c r="B27" s="17">
        <v>951</v>
      </c>
      <c r="C27" s="30" t="s">
        <v>146</v>
      </c>
      <c r="D27" s="30" t="s">
        <v>157</v>
      </c>
      <c r="E27" s="30" t="s">
        <v>17</v>
      </c>
      <c r="F27" s="30" t="s">
        <v>187</v>
      </c>
      <c r="G27" s="74">
        <f t="shared" si="1"/>
        <v>7616.942999999999</v>
      </c>
      <c r="H27" s="74">
        <f>9616.943-2000</f>
        <v>7616.942999999999</v>
      </c>
      <c r="I27" s="74"/>
    </row>
    <row r="28" spans="1:9" ht="13.5">
      <c r="A28" s="14" t="s">
        <v>190</v>
      </c>
      <c r="B28" s="17">
        <v>951</v>
      </c>
      <c r="C28" s="30" t="s">
        <v>146</v>
      </c>
      <c r="D28" s="30" t="s">
        <v>157</v>
      </c>
      <c r="E28" s="30" t="s">
        <v>17</v>
      </c>
      <c r="F28" s="30" t="s">
        <v>191</v>
      </c>
      <c r="G28" s="74">
        <f t="shared" si="1"/>
        <v>492</v>
      </c>
      <c r="H28" s="74">
        <f>H29</f>
        <v>492</v>
      </c>
      <c r="I28" s="74">
        <f>I29</f>
        <v>0</v>
      </c>
    </row>
    <row r="29" spans="1:9" ht="13.5">
      <c r="A29" s="31" t="s">
        <v>188</v>
      </c>
      <c r="B29" s="17">
        <v>951</v>
      </c>
      <c r="C29" s="30" t="s">
        <v>146</v>
      </c>
      <c r="D29" s="30" t="s">
        <v>157</v>
      </c>
      <c r="E29" s="30" t="s">
        <v>17</v>
      </c>
      <c r="F29" s="30" t="s">
        <v>189</v>
      </c>
      <c r="G29" s="74">
        <f t="shared" si="1"/>
        <v>492</v>
      </c>
      <c r="H29" s="74">
        <v>492</v>
      </c>
      <c r="I29" s="74"/>
    </row>
    <row r="30" spans="1:9" ht="13.5" hidden="1">
      <c r="A30" s="14" t="s">
        <v>162</v>
      </c>
      <c r="B30" s="17">
        <v>951</v>
      </c>
      <c r="C30" s="30" t="s">
        <v>146</v>
      </c>
      <c r="D30" s="30" t="s">
        <v>163</v>
      </c>
      <c r="E30" s="30" t="s">
        <v>307</v>
      </c>
      <c r="F30" s="30" t="s">
        <v>394</v>
      </c>
      <c r="G30" s="74">
        <f t="shared" si="1"/>
        <v>0</v>
      </c>
      <c r="H30" s="74">
        <f aca="true" t="shared" si="3" ref="H30:I32">H31</f>
        <v>0</v>
      </c>
      <c r="I30" s="74">
        <f t="shared" si="3"/>
        <v>0</v>
      </c>
    </row>
    <row r="31" spans="1:9" ht="27" hidden="1">
      <c r="A31" s="14" t="s">
        <v>164</v>
      </c>
      <c r="B31" s="17">
        <v>951</v>
      </c>
      <c r="C31" s="30" t="s">
        <v>146</v>
      </c>
      <c r="D31" s="30" t="s">
        <v>163</v>
      </c>
      <c r="E31" s="30" t="s">
        <v>320</v>
      </c>
      <c r="F31" s="30" t="s">
        <v>394</v>
      </c>
      <c r="G31" s="74">
        <f t="shared" si="1"/>
        <v>0</v>
      </c>
      <c r="H31" s="74">
        <f t="shared" si="3"/>
        <v>0</v>
      </c>
      <c r="I31" s="74">
        <f t="shared" si="3"/>
        <v>0</v>
      </c>
    </row>
    <row r="32" spans="1:9" ht="13.5" hidden="1">
      <c r="A32" s="14" t="s">
        <v>190</v>
      </c>
      <c r="B32" s="17">
        <v>951</v>
      </c>
      <c r="C32" s="30" t="s">
        <v>146</v>
      </c>
      <c r="D32" s="30" t="s">
        <v>163</v>
      </c>
      <c r="E32" s="30" t="s">
        <v>320</v>
      </c>
      <c r="F32" s="30" t="s">
        <v>191</v>
      </c>
      <c r="G32" s="74">
        <f t="shared" si="1"/>
        <v>0</v>
      </c>
      <c r="H32" s="74">
        <f t="shared" si="3"/>
        <v>0</v>
      </c>
      <c r="I32" s="74">
        <f t="shared" si="3"/>
        <v>0</v>
      </c>
    </row>
    <row r="33" spans="1:9" ht="13.5" hidden="1">
      <c r="A33" s="14" t="s">
        <v>192</v>
      </c>
      <c r="B33" s="17">
        <v>951</v>
      </c>
      <c r="C33" s="30" t="s">
        <v>146</v>
      </c>
      <c r="D33" s="30" t="s">
        <v>163</v>
      </c>
      <c r="E33" s="30" t="s">
        <v>320</v>
      </c>
      <c r="F33" s="30" t="s">
        <v>193</v>
      </c>
      <c r="G33" s="74">
        <f t="shared" si="1"/>
        <v>0</v>
      </c>
      <c r="H33" s="74">
        <v>0</v>
      </c>
      <c r="I33" s="74"/>
    </row>
    <row r="34" spans="1:9" ht="42" customHeight="1">
      <c r="A34" s="31" t="s">
        <v>697</v>
      </c>
      <c r="B34" s="17" t="s">
        <v>174</v>
      </c>
      <c r="C34" s="30" t="s">
        <v>146</v>
      </c>
      <c r="D34" s="30" t="s">
        <v>374</v>
      </c>
      <c r="E34" s="30" t="s">
        <v>440</v>
      </c>
      <c r="F34" s="30" t="s">
        <v>394</v>
      </c>
      <c r="G34" s="74">
        <f>I34</f>
        <v>173.891</v>
      </c>
      <c r="H34" s="74"/>
      <c r="I34" s="74">
        <f>I35</f>
        <v>173.891</v>
      </c>
    </row>
    <row r="35" spans="1:9" ht="27">
      <c r="A35" s="14" t="s">
        <v>185</v>
      </c>
      <c r="B35" s="17" t="s">
        <v>174</v>
      </c>
      <c r="C35" s="30" t="s">
        <v>146</v>
      </c>
      <c r="D35" s="30" t="s">
        <v>374</v>
      </c>
      <c r="E35" s="30" t="s">
        <v>440</v>
      </c>
      <c r="F35" s="30" t="s">
        <v>155</v>
      </c>
      <c r="G35" s="74">
        <f>I35</f>
        <v>173.891</v>
      </c>
      <c r="H35" s="74"/>
      <c r="I35" s="74">
        <f>I36</f>
        <v>173.891</v>
      </c>
    </row>
    <row r="36" spans="1:9" ht="41.25">
      <c r="A36" s="14" t="s">
        <v>186</v>
      </c>
      <c r="B36" s="17" t="s">
        <v>174</v>
      </c>
      <c r="C36" s="30" t="s">
        <v>146</v>
      </c>
      <c r="D36" s="30" t="s">
        <v>374</v>
      </c>
      <c r="E36" s="30" t="s">
        <v>440</v>
      </c>
      <c r="F36" s="30" t="s">
        <v>187</v>
      </c>
      <c r="G36" s="74">
        <f>I36</f>
        <v>173.891</v>
      </c>
      <c r="H36" s="74"/>
      <c r="I36" s="74">
        <v>173.891</v>
      </c>
    </row>
    <row r="37" spans="1:9" ht="14.25">
      <c r="A37" s="61" t="s">
        <v>162</v>
      </c>
      <c r="B37" s="76" t="s">
        <v>174</v>
      </c>
      <c r="C37" s="62" t="s">
        <v>146</v>
      </c>
      <c r="D37" s="62" t="s">
        <v>163</v>
      </c>
      <c r="E37" s="62" t="s">
        <v>307</v>
      </c>
      <c r="F37" s="62" t="s">
        <v>394</v>
      </c>
      <c r="G37" s="77">
        <f aca="true" t="shared" si="4" ref="G37:G43">H37+I37</f>
        <v>8365.16</v>
      </c>
      <c r="H37" s="77">
        <f>H38</f>
        <v>8365.16</v>
      </c>
      <c r="I37" s="77"/>
    </row>
    <row r="38" spans="1:9" ht="27">
      <c r="A38" s="177" t="s">
        <v>149</v>
      </c>
      <c r="B38" s="17" t="s">
        <v>174</v>
      </c>
      <c r="C38" s="30" t="s">
        <v>146</v>
      </c>
      <c r="D38" s="30" t="s">
        <v>163</v>
      </c>
      <c r="E38" s="59" t="s">
        <v>13</v>
      </c>
      <c r="F38" s="59" t="s">
        <v>394</v>
      </c>
      <c r="G38" s="74">
        <f t="shared" si="4"/>
        <v>8365.16</v>
      </c>
      <c r="H38" s="74">
        <f>H39</f>
        <v>8365.16</v>
      </c>
      <c r="I38" s="74"/>
    </row>
    <row r="39" spans="1:9" ht="33" customHeight="1">
      <c r="A39" s="177" t="s">
        <v>150</v>
      </c>
      <c r="B39" s="17" t="s">
        <v>174</v>
      </c>
      <c r="C39" s="30" t="s">
        <v>146</v>
      </c>
      <c r="D39" s="30" t="s">
        <v>163</v>
      </c>
      <c r="E39" s="59" t="s">
        <v>14</v>
      </c>
      <c r="F39" s="59" t="s">
        <v>394</v>
      </c>
      <c r="G39" s="74">
        <f t="shared" si="4"/>
        <v>8365.16</v>
      </c>
      <c r="H39" s="74">
        <f>H40</f>
        <v>8365.16</v>
      </c>
      <c r="I39" s="74"/>
    </row>
    <row r="40" spans="1:9" ht="27">
      <c r="A40" s="177" t="s">
        <v>532</v>
      </c>
      <c r="B40" s="17" t="s">
        <v>174</v>
      </c>
      <c r="C40" s="30" t="s">
        <v>146</v>
      </c>
      <c r="D40" s="30" t="s">
        <v>163</v>
      </c>
      <c r="E40" s="30" t="s">
        <v>533</v>
      </c>
      <c r="F40" s="59" t="s">
        <v>394</v>
      </c>
      <c r="G40" s="74">
        <f t="shared" si="4"/>
        <v>8365.16</v>
      </c>
      <c r="H40" s="74">
        <f>H41</f>
        <v>8365.16</v>
      </c>
      <c r="I40" s="74"/>
    </row>
    <row r="41" spans="1:9" ht="13.5">
      <c r="A41" s="177" t="s">
        <v>190</v>
      </c>
      <c r="B41" s="17" t="s">
        <v>174</v>
      </c>
      <c r="C41" s="30" t="s">
        <v>146</v>
      </c>
      <c r="D41" s="30" t="s">
        <v>163</v>
      </c>
      <c r="E41" s="30" t="s">
        <v>533</v>
      </c>
      <c r="F41" s="59" t="s">
        <v>191</v>
      </c>
      <c r="G41" s="74">
        <f t="shared" si="4"/>
        <v>8365.16</v>
      </c>
      <c r="H41" s="74">
        <f>H42</f>
        <v>8365.16</v>
      </c>
      <c r="I41" s="74"/>
    </row>
    <row r="42" spans="1:9" ht="13.5">
      <c r="A42" s="177" t="s">
        <v>192</v>
      </c>
      <c r="B42" s="17" t="s">
        <v>174</v>
      </c>
      <c r="C42" s="30" t="s">
        <v>146</v>
      </c>
      <c r="D42" s="30" t="s">
        <v>163</v>
      </c>
      <c r="E42" s="30" t="s">
        <v>533</v>
      </c>
      <c r="F42" s="59" t="s">
        <v>193</v>
      </c>
      <c r="G42" s="74">
        <f t="shared" si="4"/>
        <v>8365.16</v>
      </c>
      <c r="H42" s="74">
        <f>500-14.84-120+8000</f>
        <v>8365.16</v>
      </c>
      <c r="I42" s="74"/>
    </row>
    <row r="43" spans="1:9" ht="16.5" customHeight="1">
      <c r="A43" s="64" t="s">
        <v>343</v>
      </c>
      <c r="B43" s="76">
        <v>951</v>
      </c>
      <c r="C43" s="62" t="s">
        <v>146</v>
      </c>
      <c r="D43" s="62" t="s">
        <v>165</v>
      </c>
      <c r="E43" s="62" t="s">
        <v>307</v>
      </c>
      <c r="F43" s="62" t="s">
        <v>394</v>
      </c>
      <c r="G43" s="77">
        <f t="shared" si="4"/>
        <v>11401.59895</v>
      </c>
      <c r="H43" s="77">
        <f>H44+H76+H116+H134+H86+H70+H89+H137+H94+H153</f>
        <v>5984.2789999999995</v>
      </c>
      <c r="I43" s="77">
        <f>I44+I116</f>
        <v>5417.319950000001</v>
      </c>
    </row>
    <row r="44" spans="1:10" ht="16.5" customHeight="1">
      <c r="A44" s="14" t="s">
        <v>166</v>
      </c>
      <c r="B44" s="17">
        <v>951</v>
      </c>
      <c r="C44" s="30" t="s">
        <v>146</v>
      </c>
      <c r="D44" s="30" t="s">
        <v>165</v>
      </c>
      <c r="E44" s="30" t="s">
        <v>307</v>
      </c>
      <c r="F44" s="30" t="s">
        <v>394</v>
      </c>
      <c r="G44" s="74">
        <f t="shared" si="1"/>
        <v>5417.319950000001</v>
      </c>
      <c r="H44" s="74">
        <f>H45+H50+H55+H60</f>
        <v>0</v>
      </c>
      <c r="I44" s="74">
        <f>I45+I50+I55+I60+I65+I68+I99</f>
        <v>5417.319950000001</v>
      </c>
      <c r="J44" s="73"/>
    </row>
    <row r="45" spans="1:11" ht="58.5" customHeight="1">
      <c r="A45" s="14" t="s">
        <v>167</v>
      </c>
      <c r="B45" s="17">
        <v>951</v>
      </c>
      <c r="C45" s="30" t="s">
        <v>146</v>
      </c>
      <c r="D45" s="30" t="s">
        <v>165</v>
      </c>
      <c r="E45" s="30" t="s">
        <v>19</v>
      </c>
      <c r="F45" s="30" t="s">
        <v>394</v>
      </c>
      <c r="G45" s="74">
        <f t="shared" si="1"/>
        <v>830.9090000000001</v>
      </c>
      <c r="H45" s="74">
        <f>H46+H48</f>
        <v>0</v>
      </c>
      <c r="I45" s="74">
        <f>I46+I48</f>
        <v>830.9090000000001</v>
      </c>
      <c r="J45" s="325"/>
      <c r="K45" s="170"/>
    </row>
    <row r="46" spans="1:9" ht="84" customHeight="1">
      <c r="A46" s="14" t="s">
        <v>182</v>
      </c>
      <c r="B46" s="17">
        <v>951</v>
      </c>
      <c r="C46" s="30" t="s">
        <v>146</v>
      </c>
      <c r="D46" s="30" t="s">
        <v>165</v>
      </c>
      <c r="E46" s="30" t="s">
        <v>19</v>
      </c>
      <c r="F46" s="30" t="s">
        <v>151</v>
      </c>
      <c r="G46" s="74">
        <f t="shared" si="1"/>
        <v>565.374</v>
      </c>
      <c r="H46" s="74">
        <f>H47</f>
        <v>0</v>
      </c>
      <c r="I46" s="74">
        <f>I47</f>
        <v>565.374</v>
      </c>
    </row>
    <row r="47" spans="1:11" ht="29.25" customHeight="1">
      <c r="A47" s="37" t="s">
        <v>184</v>
      </c>
      <c r="B47" s="17">
        <v>951</v>
      </c>
      <c r="C47" s="30" t="s">
        <v>146</v>
      </c>
      <c r="D47" s="30" t="s">
        <v>165</v>
      </c>
      <c r="E47" s="30" t="s">
        <v>19</v>
      </c>
      <c r="F47" s="30" t="s">
        <v>183</v>
      </c>
      <c r="G47" s="74">
        <f t="shared" si="1"/>
        <v>565.374</v>
      </c>
      <c r="H47" s="74"/>
      <c r="I47" s="74">
        <v>565.374</v>
      </c>
      <c r="K47" s="73"/>
    </row>
    <row r="48" spans="1:9" ht="31.5" customHeight="1">
      <c r="A48" s="14" t="s">
        <v>185</v>
      </c>
      <c r="B48" s="17">
        <v>951</v>
      </c>
      <c r="C48" s="30" t="s">
        <v>146</v>
      </c>
      <c r="D48" s="30" t="s">
        <v>165</v>
      </c>
      <c r="E48" s="30" t="s">
        <v>19</v>
      </c>
      <c r="F48" s="30" t="s">
        <v>155</v>
      </c>
      <c r="G48" s="74">
        <f t="shared" si="1"/>
        <v>265.535</v>
      </c>
      <c r="H48" s="74">
        <f>H49</f>
        <v>0</v>
      </c>
      <c r="I48" s="74">
        <f>I49</f>
        <v>265.535</v>
      </c>
    </row>
    <row r="49" spans="1:9" ht="42.75" customHeight="1">
      <c r="A49" s="37" t="s">
        <v>186</v>
      </c>
      <c r="B49" s="17">
        <v>951</v>
      </c>
      <c r="C49" s="30" t="s">
        <v>146</v>
      </c>
      <c r="D49" s="30" t="s">
        <v>165</v>
      </c>
      <c r="E49" s="30" t="s">
        <v>19</v>
      </c>
      <c r="F49" s="30" t="s">
        <v>187</v>
      </c>
      <c r="G49" s="74">
        <f t="shared" si="1"/>
        <v>265.535</v>
      </c>
      <c r="H49" s="74"/>
      <c r="I49" s="74">
        <v>265.535</v>
      </c>
    </row>
    <row r="50" spans="1:11" ht="47.25" customHeight="1">
      <c r="A50" s="14" t="s">
        <v>404</v>
      </c>
      <c r="B50" s="17">
        <v>951</v>
      </c>
      <c r="C50" s="30" t="s">
        <v>146</v>
      </c>
      <c r="D50" s="30" t="s">
        <v>165</v>
      </c>
      <c r="E50" s="30" t="s">
        <v>773</v>
      </c>
      <c r="F50" s="30" t="s">
        <v>394</v>
      </c>
      <c r="G50" s="74">
        <f t="shared" si="1"/>
        <v>1256.2749999999999</v>
      </c>
      <c r="H50" s="74">
        <f>H51+H53</f>
        <v>0</v>
      </c>
      <c r="I50" s="74">
        <f>I51+I53</f>
        <v>1256.2749999999999</v>
      </c>
      <c r="K50" s="73"/>
    </row>
    <row r="51" spans="1:9" ht="75" customHeight="1">
      <c r="A51" s="14" t="s">
        <v>182</v>
      </c>
      <c r="B51" s="17" t="s">
        <v>174</v>
      </c>
      <c r="C51" s="30" t="s">
        <v>146</v>
      </c>
      <c r="D51" s="30" t="s">
        <v>165</v>
      </c>
      <c r="E51" s="30" t="s">
        <v>773</v>
      </c>
      <c r="F51" s="30" t="s">
        <v>151</v>
      </c>
      <c r="G51" s="74">
        <f t="shared" si="1"/>
        <v>1206.34</v>
      </c>
      <c r="H51" s="74">
        <f>H52</f>
        <v>0</v>
      </c>
      <c r="I51" s="74">
        <f>I52</f>
        <v>1206.34</v>
      </c>
    </row>
    <row r="52" spans="1:9" ht="32.25" customHeight="1">
      <c r="A52" s="37" t="s">
        <v>184</v>
      </c>
      <c r="B52" s="17" t="s">
        <v>174</v>
      </c>
      <c r="C52" s="30" t="s">
        <v>146</v>
      </c>
      <c r="D52" s="30" t="s">
        <v>165</v>
      </c>
      <c r="E52" s="30" t="s">
        <v>773</v>
      </c>
      <c r="F52" s="30" t="s">
        <v>183</v>
      </c>
      <c r="G52" s="74">
        <f t="shared" si="1"/>
        <v>1206.34</v>
      </c>
      <c r="H52" s="74"/>
      <c r="I52" s="74">
        <v>1206.34</v>
      </c>
    </row>
    <row r="53" spans="1:9" ht="31.5" customHeight="1">
      <c r="A53" s="14" t="s">
        <v>185</v>
      </c>
      <c r="B53" s="17">
        <v>951</v>
      </c>
      <c r="C53" s="30" t="s">
        <v>146</v>
      </c>
      <c r="D53" s="30" t="s">
        <v>165</v>
      </c>
      <c r="E53" s="30" t="s">
        <v>773</v>
      </c>
      <c r="F53" s="30" t="s">
        <v>155</v>
      </c>
      <c r="G53" s="74">
        <f t="shared" si="1"/>
        <v>49.935</v>
      </c>
      <c r="H53" s="74">
        <f>H54</f>
        <v>0</v>
      </c>
      <c r="I53" s="74">
        <f>I54</f>
        <v>49.935</v>
      </c>
    </row>
    <row r="54" spans="1:9" ht="44.25" customHeight="1">
      <c r="A54" s="37" t="s">
        <v>186</v>
      </c>
      <c r="B54" s="17">
        <v>951</v>
      </c>
      <c r="C54" s="30" t="s">
        <v>146</v>
      </c>
      <c r="D54" s="30" t="s">
        <v>165</v>
      </c>
      <c r="E54" s="30" t="s">
        <v>773</v>
      </c>
      <c r="F54" s="30" t="s">
        <v>187</v>
      </c>
      <c r="G54" s="74">
        <f t="shared" si="1"/>
        <v>49.935</v>
      </c>
      <c r="H54" s="74"/>
      <c r="I54" s="74">
        <v>49.935</v>
      </c>
    </row>
    <row r="55" spans="1:11" ht="44.25" customHeight="1">
      <c r="A55" s="14" t="s">
        <v>168</v>
      </c>
      <c r="B55" s="17" t="s">
        <v>174</v>
      </c>
      <c r="C55" s="30" t="s">
        <v>146</v>
      </c>
      <c r="D55" s="30" t="s">
        <v>165</v>
      </c>
      <c r="E55" s="30" t="s">
        <v>773</v>
      </c>
      <c r="F55" s="30" t="s">
        <v>394</v>
      </c>
      <c r="G55" s="74">
        <f t="shared" si="1"/>
        <v>803.815</v>
      </c>
      <c r="H55" s="74">
        <f>H56+H58</f>
        <v>0</v>
      </c>
      <c r="I55" s="74">
        <f>I56+I58</f>
        <v>803.815</v>
      </c>
      <c r="J55" s="325"/>
      <c r="K55" s="73"/>
    </row>
    <row r="56" spans="1:9" ht="81" customHeight="1">
      <c r="A56" s="14" t="s">
        <v>182</v>
      </c>
      <c r="B56" s="17" t="s">
        <v>174</v>
      </c>
      <c r="C56" s="30" t="s">
        <v>146</v>
      </c>
      <c r="D56" s="30" t="s">
        <v>165</v>
      </c>
      <c r="E56" s="30" t="s">
        <v>773</v>
      </c>
      <c r="F56" s="30" t="s">
        <v>151</v>
      </c>
      <c r="G56" s="74">
        <f t="shared" si="1"/>
        <v>753.327</v>
      </c>
      <c r="H56" s="74">
        <f>H57</f>
        <v>0</v>
      </c>
      <c r="I56" s="74">
        <f>I57</f>
        <v>753.327</v>
      </c>
    </row>
    <row r="57" spans="1:9" ht="30" customHeight="1">
      <c r="A57" s="37" t="s">
        <v>184</v>
      </c>
      <c r="B57" s="17">
        <v>951</v>
      </c>
      <c r="C57" s="30" t="s">
        <v>146</v>
      </c>
      <c r="D57" s="30" t="s">
        <v>165</v>
      </c>
      <c r="E57" s="30" t="s">
        <v>773</v>
      </c>
      <c r="F57" s="30" t="s">
        <v>183</v>
      </c>
      <c r="G57" s="74">
        <f t="shared" si="1"/>
        <v>753.327</v>
      </c>
      <c r="H57" s="74"/>
      <c r="I57" s="74">
        <v>753.327</v>
      </c>
    </row>
    <row r="58" spans="1:9" ht="30.75" customHeight="1">
      <c r="A58" s="14" t="s">
        <v>185</v>
      </c>
      <c r="B58" s="17">
        <v>951</v>
      </c>
      <c r="C58" s="30" t="s">
        <v>146</v>
      </c>
      <c r="D58" s="30" t="s">
        <v>165</v>
      </c>
      <c r="E58" s="30" t="s">
        <v>773</v>
      </c>
      <c r="F58" s="30" t="s">
        <v>155</v>
      </c>
      <c r="G58" s="74">
        <f t="shared" si="1"/>
        <v>50.488</v>
      </c>
      <c r="H58" s="74">
        <f>H59</f>
        <v>0</v>
      </c>
      <c r="I58" s="74">
        <f>I59</f>
        <v>50.488</v>
      </c>
    </row>
    <row r="59" spans="1:9" ht="41.25">
      <c r="A59" s="37" t="s">
        <v>186</v>
      </c>
      <c r="B59" s="17">
        <v>951</v>
      </c>
      <c r="C59" s="30" t="s">
        <v>146</v>
      </c>
      <c r="D59" s="30" t="s">
        <v>165</v>
      </c>
      <c r="E59" s="30" t="s">
        <v>773</v>
      </c>
      <c r="F59" s="30" t="s">
        <v>187</v>
      </c>
      <c r="G59" s="74">
        <f t="shared" si="1"/>
        <v>50.488</v>
      </c>
      <c r="H59" s="74"/>
      <c r="I59" s="74">
        <v>50.488</v>
      </c>
    </row>
    <row r="60" spans="1:11" ht="87.75" customHeight="1">
      <c r="A60" s="14" t="s">
        <v>20</v>
      </c>
      <c r="B60" s="17">
        <v>951</v>
      </c>
      <c r="C60" s="30" t="s">
        <v>146</v>
      </c>
      <c r="D60" s="30" t="s">
        <v>165</v>
      </c>
      <c r="E60" s="30" t="s">
        <v>308</v>
      </c>
      <c r="F60" s="30" t="s">
        <v>394</v>
      </c>
      <c r="G60" s="74">
        <f t="shared" si="1"/>
        <v>1442.603</v>
      </c>
      <c r="H60" s="74">
        <f>H61+H63</f>
        <v>0</v>
      </c>
      <c r="I60" s="74">
        <f>I61+I63</f>
        <v>1442.603</v>
      </c>
      <c r="J60" s="118"/>
      <c r="K60" s="170"/>
    </row>
    <row r="61" spans="1:9" ht="90" customHeight="1">
      <c r="A61" s="14" t="s">
        <v>182</v>
      </c>
      <c r="B61" s="17">
        <v>951</v>
      </c>
      <c r="C61" s="30" t="s">
        <v>146</v>
      </c>
      <c r="D61" s="30" t="s">
        <v>165</v>
      </c>
      <c r="E61" s="30" t="s">
        <v>308</v>
      </c>
      <c r="F61" s="30" t="s">
        <v>151</v>
      </c>
      <c r="G61" s="74">
        <f t="shared" si="1"/>
        <v>1332.423</v>
      </c>
      <c r="H61" s="74">
        <f>H62</f>
        <v>0</v>
      </c>
      <c r="I61" s="74">
        <f>I62</f>
        <v>1332.423</v>
      </c>
    </row>
    <row r="62" spans="1:9" ht="27">
      <c r="A62" s="37" t="s">
        <v>184</v>
      </c>
      <c r="B62" s="17">
        <v>951</v>
      </c>
      <c r="C62" s="30" t="s">
        <v>146</v>
      </c>
      <c r="D62" s="30" t="s">
        <v>165</v>
      </c>
      <c r="E62" s="30" t="s">
        <v>308</v>
      </c>
      <c r="F62" s="30" t="s">
        <v>183</v>
      </c>
      <c r="G62" s="74">
        <f t="shared" si="1"/>
        <v>1332.423</v>
      </c>
      <c r="H62" s="74"/>
      <c r="I62" s="74">
        <v>1332.423</v>
      </c>
    </row>
    <row r="63" spans="1:11" ht="27">
      <c r="A63" s="14" t="s">
        <v>185</v>
      </c>
      <c r="B63" s="17">
        <v>951</v>
      </c>
      <c r="C63" s="30" t="s">
        <v>146</v>
      </c>
      <c r="D63" s="30" t="s">
        <v>165</v>
      </c>
      <c r="E63" s="30" t="s">
        <v>308</v>
      </c>
      <c r="F63" s="30" t="s">
        <v>155</v>
      </c>
      <c r="G63" s="74">
        <f t="shared" si="1"/>
        <v>110.18</v>
      </c>
      <c r="H63" s="74">
        <f>H64</f>
        <v>0</v>
      </c>
      <c r="I63" s="74">
        <f>I64</f>
        <v>110.18</v>
      </c>
      <c r="K63" s="73"/>
    </row>
    <row r="64" spans="1:9" ht="41.25">
      <c r="A64" s="37" t="s">
        <v>186</v>
      </c>
      <c r="B64" s="17">
        <v>951</v>
      </c>
      <c r="C64" s="30" t="s">
        <v>146</v>
      </c>
      <c r="D64" s="30" t="s">
        <v>165</v>
      </c>
      <c r="E64" s="30" t="s">
        <v>308</v>
      </c>
      <c r="F64" s="30" t="s">
        <v>187</v>
      </c>
      <c r="G64" s="74">
        <f t="shared" si="1"/>
        <v>110.18</v>
      </c>
      <c r="H64" s="74"/>
      <c r="I64" s="74">
        <v>110.18</v>
      </c>
    </row>
    <row r="65" spans="1:11" ht="57.75" customHeight="1">
      <c r="A65" s="46" t="s">
        <v>828</v>
      </c>
      <c r="B65" s="63">
        <v>951</v>
      </c>
      <c r="C65" s="49" t="s">
        <v>146</v>
      </c>
      <c r="D65" s="49" t="s">
        <v>165</v>
      </c>
      <c r="E65" s="49" t="s">
        <v>829</v>
      </c>
      <c r="F65" s="49" t="s">
        <v>394</v>
      </c>
      <c r="G65" s="83">
        <f>H65+I65</f>
        <v>353.579</v>
      </c>
      <c r="H65" s="83"/>
      <c r="I65" s="83">
        <f>I66</f>
        <v>353.579</v>
      </c>
      <c r="K65" s="73"/>
    </row>
    <row r="66" spans="1:9" ht="27">
      <c r="A66" s="14" t="s">
        <v>185</v>
      </c>
      <c r="B66" s="17">
        <v>951</v>
      </c>
      <c r="C66" s="30" t="s">
        <v>146</v>
      </c>
      <c r="D66" s="30" t="s">
        <v>165</v>
      </c>
      <c r="E66" s="30" t="s">
        <v>829</v>
      </c>
      <c r="F66" s="30" t="s">
        <v>155</v>
      </c>
      <c r="G66" s="74">
        <f>H66+I66</f>
        <v>353.579</v>
      </c>
      <c r="H66" s="74"/>
      <c r="I66" s="74">
        <f>I67</f>
        <v>353.579</v>
      </c>
    </row>
    <row r="67" spans="1:9" ht="41.25">
      <c r="A67" s="37" t="s">
        <v>186</v>
      </c>
      <c r="B67" s="17">
        <v>951</v>
      </c>
      <c r="C67" s="30" t="s">
        <v>146</v>
      </c>
      <c r="D67" s="30" t="s">
        <v>165</v>
      </c>
      <c r="E67" s="30" t="s">
        <v>829</v>
      </c>
      <c r="F67" s="30" t="s">
        <v>187</v>
      </c>
      <c r="G67" s="74">
        <f>H67+I67</f>
        <v>353.579</v>
      </c>
      <c r="H67" s="74"/>
      <c r="I67" s="74">
        <v>353.579</v>
      </c>
    </row>
    <row r="68" spans="1:9" s="237" customFormat="1" ht="28.5" hidden="1">
      <c r="A68" s="61" t="s">
        <v>772</v>
      </c>
      <c r="B68" s="76">
        <v>951</v>
      </c>
      <c r="C68" s="62" t="s">
        <v>146</v>
      </c>
      <c r="D68" s="62" t="s">
        <v>165</v>
      </c>
      <c r="E68" s="62" t="s">
        <v>774</v>
      </c>
      <c r="F68" s="62" t="s">
        <v>394</v>
      </c>
      <c r="G68" s="77">
        <f>H68+I68</f>
        <v>0</v>
      </c>
      <c r="H68" s="175">
        <f>H69</f>
        <v>0</v>
      </c>
      <c r="I68" s="77">
        <f>I69</f>
        <v>0</v>
      </c>
    </row>
    <row r="69" spans="1:9" ht="41.25" hidden="1">
      <c r="A69" s="37" t="s">
        <v>186</v>
      </c>
      <c r="B69" s="17">
        <v>951</v>
      </c>
      <c r="C69" s="30" t="s">
        <v>146</v>
      </c>
      <c r="D69" s="30" t="s">
        <v>165</v>
      </c>
      <c r="E69" s="30" t="s">
        <v>774</v>
      </c>
      <c r="F69" s="30" t="s">
        <v>187</v>
      </c>
      <c r="G69" s="74">
        <f t="shared" si="1"/>
        <v>0</v>
      </c>
      <c r="H69" s="95">
        <v>0</v>
      </c>
      <c r="I69" s="74"/>
    </row>
    <row r="70" spans="1:9" ht="54.75" hidden="1">
      <c r="A70" s="60" t="s">
        <v>416</v>
      </c>
      <c r="B70" s="17">
        <v>951</v>
      </c>
      <c r="C70" s="30" t="s">
        <v>146</v>
      </c>
      <c r="D70" s="30" t="s">
        <v>165</v>
      </c>
      <c r="E70" s="49" t="s">
        <v>30</v>
      </c>
      <c r="F70" s="49" t="s">
        <v>394</v>
      </c>
      <c r="G70" s="83">
        <f aca="true" t="shared" si="5" ref="G70:G76">H70+I70</f>
        <v>0</v>
      </c>
      <c r="H70" s="103">
        <f>H71+H72</f>
        <v>0</v>
      </c>
      <c r="I70" s="103">
        <f>I71+I72</f>
        <v>0</v>
      </c>
    </row>
    <row r="71" spans="1:9" ht="69" hidden="1">
      <c r="A71" s="84" t="s">
        <v>131</v>
      </c>
      <c r="B71" s="17">
        <v>951</v>
      </c>
      <c r="C71" s="30" t="s">
        <v>146</v>
      </c>
      <c r="D71" s="30" t="s">
        <v>165</v>
      </c>
      <c r="E71" s="30" t="s">
        <v>443</v>
      </c>
      <c r="F71" s="30" t="s">
        <v>125</v>
      </c>
      <c r="G71" s="74">
        <f t="shared" si="5"/>
        <v>0</v>
      </c>
      <c r="H71" s="74"/>
      <c r="I71" s="74"/>
    </row>
    <row r="72" spans="1:9" ht="69" hidden="1">
      <c r="A72" s="85" t="s">
        <v>126</v>
      </c>
      <c r="B72" s="17">
        <v>951</v>
      </c>
      <c r="C72" s="30" t="s">
        <v>146</v>
      </c>
      <c r="D72" s="30" t="s">
        <v>165</v>
      </c>
      <c r="E72" s="30" t="s">
        <v>99</v>
      </c>
      <c r="F72" s="30" t="s">
        <v>125</v>
      </c>
      <c r="G72" s="74">
        <f t="shared" si="5"/>
        <v>0</v>
      </c>
      <c r="H72" s="74"/>
      <c r="I72" s="74"/>
    </row>
    <row r="73" spans="1:9" s="92" customFormat="1" ht="54.75" hidden="1">
      <c r="A73" s="45" t="s">
        <v>735</v>
      </c>
      <c r="B73" s="17">
        <v>951</v>
      </c>
      <c r="C73" s="49" t="s">
        <v>146</v>
      </c>
      <c r="D73" s="49" t="s">
        <v>165</v>
      </c>
      <c r="E73" s="49" t="s">
        <v>736</v>
      </c>
      <c r="F73" s="49" t="s">
        <v>394</v>
      </c>
      <c r="G73" s="83">
        <f t="shared" si="5"/>
        <v>0</v>
      </c>
      <c r="H73" s="83"/>
      <c r="I73" s="83">
        <f>I74</f>
        <v>0</v>
      </c>
    </row>
    <row r="74" spans="1:9" ht="82.5" hidden="1">
      <c r="A74" s="14" t="s">
        <v>182</v>
      </c>
      <c r="B74" s="17">
        <v>951</v>
      </c>
      <c r="C74" s="30" t="s">
        <v>146</v>
      </c>
      <c r="D74" s="30" t="s">
        <v>165</v>
      </c>
      <c r="E74" s="30" t="s">
        <v>736</v>
      </c>
      <c r="F74" s="30" t="s">
        <v>151</v>
      </c>
      <c r="G74" s="74">
        <f t="shared" si="5"/>
        <v>0</v>
      </c>
      <c r="H74" s="74"/>
      <c r="I74" s="74">
        <f>I75</f>
        <v>0</v>
      </c>
    </row>
    <row r="75" spans="1:9" ht="27" hidden="1">
      <c r="A75" s="37" t="s">
        <v>184</v>
      </c>
      <c r="B75" s="17">
        <v>951</v>
      </c>
      <c r="C75" s="30" t="s">
        <v>146</v>
      </c>
      <c r="D75" s="30" t="s">
        <v>165</v>
      </c>
      <c r="E75" s="30" t="s">
        <v>736</v>
      </c>
      <c r="F75" s="30" t="s">
        <v>183</v>
      </c>
      <c r="G75" s="74">
        <f t="shared" si="5"/>
        <v>0</v>
      </c>
      <c r="H75" s="74">
        <v>0</v>
      </c>
      <c r="I75" s="74">
        <v>0</v>
      </c>
    </row>
    <row r="76" spans="1:11" ht="28.5">
      <c r="A76" s="64" t="s">
        <v>149</v>
      </c>
      <c r="B76" s="17">
        <v>951</v>
      </c>
      <c r="C76" s="30" t="s">
        <v>146</v>
      </c>
      <c r="D76" s="30" t="s">
        <v>165</v>
      </c>
      <c r="E76" s="30" t="s">
        <v>13</v>
      </c>
      <c r="F76" s="30" t="s">
        <v>394</v>
      </c>
      <c r="G76" s="74">
        <f t="shared" si="5"/>
        <v>4521.2789999999995</v>
      </c>
      <c r="H76" s="74">
        <f>H77</f>
        <v>4521.2789999999995</v>
      </c>
      <c r="I76" s="74">
        <f>I77</f>
        <v>0</v>
      </c>
      <c r="K76" s="73"/>
    </row>
    <row r="77" spans="1:9" ht="42" customHeight="1">
      <c r="A77" s="14" t="s">
        <v>150</v>
      </c>
      <c r="B77" s="17">
        <v>951</v>
      </c>
      <c r="C77" s="30" t="s">
        <v>146</v>
      </c>
      <c r="D77" s="30" t="s">
        <v>165</v>
      </c>
      <c r="E77" s="30" t="s">
        <v>14</v>
      </c>
      <c r="F77" s="30" t="s">
        <v>394</v>
      </c>
      <c r="G77" s="74">
        <f t="shared" si="1"/>
        <v>4521.2789999999995</v>
      </c>
      <c r="H77" s="74">
        <f>H78+H83+H110+H113</f>
        <v>4521.2789999999995</v>
      </c>
      <c r="I77" s="74">
        <f>I78</f>
        <v>0</v>
      </c>
    </row>
    <row r="78" spans="1:11" ht="45" customHeight="1">
      <c r="A78" s="14" t="s">
        <v>534</v>
      </c>
      <c r="B78" s="17">
        <v>951</v>
      </c>
      <c r="C78" s="30" t="s">
        <v>146</v>
      </c>
      <c r="D78" s="30" t="s">
        <v>165</v>
      </c>
      <c r="E78" s="30" t="s">
        <v>17</v>
      </c>
      <c r="F78" s="30" t="s">
        <v>394</v>
      </c>
      <c r="G78" s="74">
        <f t="shared" si="1"/>
        <v>4496.438999999999</v>
      </c>
      <c r="H78" s="74">
        <f>H79+H81</f>
        <v>4496.438999999999</v>
      </c>
      <c r="I78" s="74">
        <f>I79+I81</f>
        <v>0</v>
      </c>
      <c r="K78" s="73"/>
    </row>
    <row r="79" spans="1:10" ht="81.75" customHeight="1">
      <c r="A79" s="14" t="s">
        <v>182</v>
      </c>
      <c r="B79" s="17">
        <v>951</v>
      </c>
      <c r="C79" s="30" t="s">
        <v>146</v>
      </c>
      <c r="D79" s="30" t="s">
        <v>165</v>
      </c>
      <c r="E79" s="30" t="s">
        <v>17</v>
      </c>
      <c r="F79" s="30" t="s">
        <v>151</v>
      </c>
      <c r="G79" s="74">
        <f t="shared" si="1"/>
        <v>4385.9</v>
      </c>
      <c r="H79" s="74">
        <f>H80</f>
        <v>4385.9</v>
      </c>
      <c r="I79" s="74">
        <f>I80</f>
        <v>0</v>
      </c>
      <c r="J79" s="73"/>
    </row>
    <row r="80" spans="1:9" ht="27">
      <c r="A80" s="37" t="s">
        <v>184</v>
      </c>
      <c r="B80" s="17">
        <v>951</v>
      </c>
      <c r="C80" s="30" t="s">
        <v>146</v>
      </c>
      <c r="D80" s="30" t="s">
        <v>165</v>
      </c>
      <c r="E80" s="30" t="s">
        <v>17</v>
      </c>
      <c r="F80" s="30" t="s">
        <v>183</v>
      </c>
      <c r="G80" s="74">
        <f t="shared" si="1"/>
        <v>4385.9</v>
      </c>
      <c r="H80" s="74">
        <v>4385.9</v>
      </c>
      <c r="I80" s="74"/>
    </row>
    <row r="81" spans="1:9" ht="27">
      <c r="A81" s="14" t="s">
        <v>185</v>
      </c>
      <c r="B81" s="17">
        <v>951</v>
      </c>
      <c r="C81" s="30" t="s">
        <v>146</v>
      </c>
      <c r="D81" s="30" t="s">
        <v>165</v>
      </c>
      <c r="E81" s="30" t="s">
        <v>17</v>
      </c>
      <c r="F81" s="30" t="s">
        <v>155</v>
      </c>
      <c r="G81" s="74">
        <f t="shared" si="1"/>
        <v>110.539</v>
      </c>
      <c r="H81" s="74">
        <f>H82</f>
        <v>110.539</v>
      </c>
      <c r="I81" s="74">
        <f>I82</f>
        <v>0</v>
      </c>
    </row>
    <row r="82" spans="1:9" ht="42.75" customHeight="1">
      <c r="A82" s="37" t="s">
        <v>186</v>
      </c>
      <c r="B82" s="17">
        <v>951</v>
      </c>
      <c r="C82" s="30" t="s">
        <v>146</v>
      </c>
      <c r="D82" s="30" t="s">
        <v>165</v>
      </c>
      <c r="E82" s="30" t="s">
        <v>17</v>
      </c>
      <c r="F82" s="30" t="s">
        <v>187</v>
      </c>
      <c r="G82" s="74">
        <f t="shared" si="1"/>
        <v>110.539</v>
      </c>
      <c r="H82" s="74">
        <v>110.539</v>
      </c>
      <c r="I82" s="74"/>
    </row>
    <row r="83" spans="1:9" ht="13.5">
      <c r="A83" s="45" t="s">
        <v>194</v>
      </c>
      <c r="B83" s="63">
        <v>951</v>
      </c>
      <c r="C83" s="49" t="s">
        <v>146</v>
      </c>
      <c r="D83" s="49" t="s">
        <v>165</v>
      </c>
      <c r="E83" s="49" t="s">
        <v>21</v>
      </c>
      <c r="F83" s="49" t="s">
        <v>394</v>
      </c>
      <c r="G83" s="83">
        <f t="shared" si="1"/>
        <v>10</v>
      </c>
      <c r="H83" s="83">
        <f>H84</f>
        <v>10</v>
      </c>
      <c r="I83" s="83"/>
    </row>
    <row r="84" spans="1:9" ht="13.5">
      <c r="A84" s="14" t="s">
        <v>190</v>
      </c>
      <c r="B84" s="17">
        <v>951</v>
      </c>
      <c r="C84" s="30" t="s">
        <v>146</v>
      </c>
      <c r="D84" s="30" t="s">
        <v>165</v>
      </c>
      <c r="E84" s="30" t="s">
        <v>21</v>
      </c>
      <c r="F84" s="30" t="s">
        <v>191</v>
      </c>
      <c r="G84" s="74">
        <f t="shared" si="1"/>
        <v>10</v>
      </c>
      <c r="H84" s="74">
        <f>H85</f>
        <v>10</v>
      </c>
      <c r="I84" s="74"/>
    </row>
    <row r="85" spans="1:9" ht="13.5">
      <c r="A85" s="14" t="s">
        <v>194</v>
      </c>
      <c r="B85" s="17">
        <v>951</v>
      </c>
      <c r="C85" s="30" t="s">
        <v>146</v>
      </c>
      <c r="D85" s="30" t="s">
        <v>165</v>
      </c>
      <c r="E85" s="30" t="s">
        <v>21</v>
      </c>
      <c r="F85" s="30" t="s">
        <v>195</v>
      </c>
      <c r="G85" s="74">
        <f t="shared" si="1"/>
        <v>10</v>
      </c>
      <c r="H85" s="74">
        <v>10</v>
      </c>
      <c r="I85" s="74"/>
    </row>
    <row r="86" spans="1:9" ht="41.25">
      <c r="A86" s="45" t="s">
        <v>355</v>
      </c>
      <c r="B86" s="63">
        <v>951</v>
      </c>
      <c r="C86" s="49" t="s">
        <v>146</v>
      </c>
      <c r="D86" s="49" t="s">
        <v>165</v>
      </c>
      <c r="E86" s="49" t="s">
        <v>22</v>
      </c>
      <c r="F86" s="49" t="s">
        <v>394</v>
      </c>
      <c r="G86" s="83">
        <f t="shared" si="1"/>
        <v>760</v>
      </c>
      <c r="H86" s="83">
        <f>H87</f>
        <v>760</v>
      </c>
      <c r="I86" s="83">
        <f>I87</f>
        <v>0</v>
      </c>
    </row>
    <row r="87" spans="1:9" ht="27">
      <c r="A87" s="14" t="s">
        <v>185</v>
      </c>
      <c r="B87" s="17">
        <v>951</v>
      </c>
      <c r="C87" s="30" t="s">
        <v>146</v>
      </c>
      <c r="D87" s="30" t="s">
        <v>165</v>
      </c>
      <c r="E87" s="30" t="s">
        <v>22</v>
      </c>
      <c r="F87" s="30" t="s">
        <v>155</v>
      </c>
      <c r="G87" s="74">
        <f t="shared" si="1"/>
        <v>760</v>
      </c>
      <c r="H87" s="74">
        <f>H88</f>
        <v>760</v>
      </c>
      <c r="I87" s="74">
        <f>I88</f>
        <v>0</v>
      </c>
    </row>
    <row r="88" spans="1:9" ht="41.25">
      <c r="A88" s="37" t="s">
        <v>186</v>
      </c>
      <c r="B88" s="17">
        <v>951</v>
      </c>
      <c r="C88" s="30" t="s">
        <v>146</v>
      </c>
      <c r="D88" s="30" t="s">
        <v>165</v>
      </c>
      <c r="E88" s="30" t="s">
        <v>22</v>
      </c>
      <c r="F88" s="30" t="s">
        <v>187</v>
      </c>
      <c r="G88" s="74">
        <f t="shared" si="1"/>
        <v>760</v>
      </c>
      <c r="H88" s="109">
        <f>520+240-420+420</f>
        <v>760</v>
      </c>
      <c r="I88" s="74"/>
    </row>
    <row r="89" spans="1:9" ht="13.5">
      <c r="A89" s="46" t="s">
        <v>491</v>
      </c>
      <c r="B89" s="63" t="s">
        <v>174</v>
      </c>
      <c r="C89" s="49" t="s">
        <v>146</v>
      </c>
      <c r="D89" s="49" t="s">
        <v>165</v>
      </c>
      <c r="E89" s="49" t="s">
        <v>492</v>
      </c>
      <c r="F89" s="49" t="s">
        <v>394</v>
      </c>
      <c r="G89" s="83">
        <f aca="true" t="shared" si="6" ref="G89:G98">H89</f>
        <v>605</v>
      </c>
      <c r="H89" s="83">
        <f>H90+H92</f>
        <v>605</v>
      </c>
      <c r="I89" s="83"/>
    </row>
    <row r="90" spans="1:9" ht="27">
      <c r="A90" s="14" t="s">
        <v>185</v>
      </c>
      <c r="B90" s="17" t="s">
        <v>174</v>
      </c>
      <c r="C90" s="30" t="s">
        <v>146</v>
      </c>
      <c r="D90" s="30" t="s">
        <v>165</v>
      </c>
      <c r="E90" s="30" t="s">
        <v>492</v>
      </c>
      <c r="F90" s="30" t="s">
        <v>155</v>
      </c>
      <c r="G90" s="74">
        <f t="shared" si="6"/>
        <v>605</v>
      </c>
      <c r="H90" s="74">
        <f>H91</f>
        <v>605</v>
      </c>
      <c r="I90" s="74"/>
    </row>
    <row r="91" spans="1:9" ht="41.25">
      <c r="A91" s="37" t="s">
        <v>186</v>
      </c>
      <c r="B91" s="17" t="s">
        <v>174</v>
      </c>
      <c r="C91" s="30" t="s">
        <v>146</v>
      </c>
      <c r="D91" s="30" t="s">
        <v>165</v>
      </c>
      <c r="E91" s="30" t="s">
        <v>492</v>
      </c>
      <c r="F91" s="30" t="s">
        <v>187</v>
      </c>
      <c r="G91" s="74">
        <f t="shared" si="6"/>
        <v>605</v>
      </c>
      <c r="H91" s="109">
        <f>878.3-273.3</f>
        <v>605</v>
      </c>
      <c r="I91" s="74"/>
    </row>
    <row r="92" spans="1:9" ht="13.5" hidden="1">
      <c r="A92" s="14" t="s">
        <v>190</v>
      </c>
      <c r="B92" s="17" t="s">
        <v>174</v>
      </c>
      <c r="C92" s="30" t="s">
        <v>146</v>
      </c>
      <c r="D92" s="30" t="s">
        <v>165</v>
      </c>
      <c r="E92" s="30" t="s">
        <v>492</v>
      </c>
      <c r="F92" s="30" t="s">
        <v>191</v>
      </c>
      <c r="G92" s="74">
        <f t="shared" si="6"/>
        <v>0</v>
      </c>
      <c r="H92" s="74">
        <f>H93</f>
        <v>0</v>
      </c>
      <c r="I92" s="74"/>
    </row>
    <row r="93" spans="1:9" ht="13.5" hidden="1">
      <c r="A93" s="31" t="s">
        <v>188</v>
      </c>
      <c r="B93" s="17" t="s">
        <v>174</v>
      </c>
      <c r="C93" s="30" t="s">
        <v>146</v>
      </c>
      <c r="D93" s="30" t="s">
        <v>165</v>
      </c>
      <c r="E93" s="30" t="s">
        <v>492</v>
      </c>
      <c r="F93" s="30" t="s">
        <v>189</v>
      </c>
      <c r="G93" s="74">
        <f t="shared" si="6"/>
        <v>0</v>
      </c>
      <c r="H93" s="74"/>
      <c r="I93" s="74"/>
    </row>
    <row r="94" spans="1:9" ht="13.5" hidden="1">
      <c r="A94" s="86" t="s">
        <v>521</v>
      </c>
      <c r="B94" s="63" t="s">
        <v>174</v>
      </c>
      <c r="C94" s="49" t="s">
        <v>146</v>
      </c>
      <c r="D94" s="49" t="s">
        <v>165</v>
      </c>
      <c r="E94" s="49" t="s">
        <v>522</v>
      </c>
      <c r="F94" s="49" t="s">
        <v>394</v>
      </c>
      <c r="G94" s="83">
        <f t="shared" si="6"/>
        <v>0</v>
      </c>
      <c r="H94" s="83">
        <f>H95+H97</f>
        <v>0</v>
      </c>
      <c r="I94" s="83"/>
    </row>
    <row r="95" spans="1:9" ht="27" hidden="1">
      <c r="A95" s="14" t="s">
        <v>185</v>
      </c>
      <c r="B95" s="17" t="s">
        <v>174</v>
      </c>
      <c r="C95" s="30" t="s">
        <v>146</v>
      </c>
      <c r="D95" s="30" t="s">
        <v>165</v>
      </c>
      <c r="E95" s="30" t="s">
        <v>522</v>
      </c>
      <c r="F95" s="30" t="s">
        <v>155</v>
      </c>
      <c r="G95" s="74">
        <f t="shared" si="6"/>
        <v>0</v>
      </c>
      <c r="H95" s="74">
        <f>H96</f>
        <v>0</v>
      </c>
      <c r="I95" s="83"/>
    </row>
    <row r="96" spans="1:9" ht="41.25" hidden="1">
      <c r="A96" s="37" t="s">
        <v>186</v>
      </c>
      <c r="B96" s="17" t="s">
        <v>174</v>
      </c>
      <c r="C96" s="30" t="s">
        <v>146</v>
      </c>
      <c r="D96" s="30" t="s">
        <v>165</v>
      </c>
      <c r="E96" s="30" t="s">
        <v>522</v>
      </c>
      <c r="F96" s="30" t="s">
        <v>187</v>
      </c>
      <c r="G96" s="74">
        <f t="shared" si="6"/>
        <v>0</v>
      </c>
      <c r="H96" s="74"/>
      <c r="I96" s="74"/>
    </row>
    <row r="97" spans="1:9" ht="13.5" hidden="1">
      <c r="A97" s="14" t="s">
        <v>190</v>
      </c>
      <c r="B97" s="17" t="s">
        <v>174</v>
      </c>
      <c r="C97" s="30" t="s">
        <v>146</v>
      </c>
      <c r="D97" s="30" t="s">
        <v>165</v>
      </c>
      <c r="E97" s="30" t="s">
        <v>522</v>
      </c>
      <c r="F97" s="30" t="s">
        <v>191</v>
      </c>
      <c r="G97" s="74">
        <f t="shared" si="6"/>
        <v>0</v>
      </c>
      <c r="H97" s="74">
        <f>H98</f>
        <v>0</v>
      </c>
      <c r="I97" s="74"/>
    </row>
    <row r="98" spans="1:9" ht="13.5" hidden="1">
      <c r="A98" s="31" t="s">
        <v>188</v>
      </c>
      <c r="B98" s="17" t="s">
        <v>174</v>
      </c>
      <c r="C98" s="30" t="s">
        <v>146</v>
      </c>
      <c r="D98" s="30" t="s">
        <v>165</v>
      </c>
      <c r="E98" s="30" t="s">
        <v>522</v>
      </c>
      <c r="F98" s="30" t="s">
        <v>189</v>
      </c>
      <c r="G98" s="74">
        <f t="shared" si="6"/>
        <v>0</v>
      </c>
      <c r="H98" s="74"/>
      <c r="I98" s="74"/>
    </row>
    <row r="99" spans="1:9" ht="73.5" customHeight="1">
      <c r="A99" s="61" t="s">
        <v>535</v>
      </c>
      <c r="B99" s="76" t="s">
        <v>174</v>
      </c>
      <c r="C99" s="62" t="s">
        <v>146</v>
      </c>
      <c r="D99" s="62" t="s">
        <v>165</v>
      </c>
      <c r="E99" s="62" t="s">
        <v>307</v>
      </c>
      <c r="F99" s="62" t="s">
        <v>394</v>
      </c>
      <c r="G99" s="77">
        <f>H99+I99</f>
        <v>730.13895</v>
      </c>
      <c r="H99" s="77">
        <v>0</v>
      </c>
      <c r="I99" s="77">
        <f>I100</f>
        <v>730.13895</v>
      </c>
    </row>
    <row r="100" spans="1:9" ht="27">
      <c r="A100" s="14" t="s">
        <v>481</v>
      </c>
      <c r="B100" s="17" t="s">
        <v>174</v>
      </c>
      <c r="C100" s="30" t="s">
        <v>146</v>
      </c>
      <c r="D100" s="30" t="s">
        <v>165</v>
      </c>
      <c r="E100" s="30" t="s">
        <v>13</v>
      </c>
      <c r="F100" s="30" t="s">
        <v>394</v>
      </c>
      <c r="G100" s="74">
        <f aca="true" t="shared" si="7" ref="G100:G112">H100+I100</f>
        <v>730.13895</v>
      </c>
      <c r="H100" s="74"/>
      <c r="I100" s="74">
        <f>I101</f>
        <v>730.13895</v>
      </c>
    </row>
    <row r="101" spans="1:11" ht="41.25">
      <c r="A101" s="14" t="s">
        <v>150</v>
      </c>
      <c r="B101" s="17" t="s">
        <v>174</v>
      </c>
      <c r="C101" s="30" t="s">
        <v>146</v>
      </c>
      <c r="D101" s="30" t="s">
        <v>165</v>
      </c>
      <c r="E101" s="30" t="s">
        <v>14</v>
      </c>
      <c r="F101" s="30" t="s">
        <v>394</v>
      </c>
      <c r="G101" s="74">
        <f t="shared" si="7"/>
        <v>730.13895</v>
      </c>
      <c r="H101" s="74"/>
      <c r="I101" s="74">
        <f>I102+I108</f>
        <v>730.13895</v>
      </c>
      <c r="J101" s="215"/>
      <c r="K101" s="170"/>
    </row>
    <row r="102" spans="1:9" ht="82.5">
      <c r="A102" s="14" t="s">
        <v>182</v>
      </c>
      <c r="B102" s="17" t="s">
        <v>174</v>
      </c>
      <c r="C102" s="30" t="s">
        <v>146</v>
      </c>
      <c r="D102" s="30" t="s">
        <v>165</v>
      </c>
      <c r="E102" s="30" t="s">
        <v>536</v>
      </c>
      <c r="F102" s="30" t="s">
        <v>151</v>
      </c>
      <c r="G102" s="74">
        <f t="shared" si="7"/>
        <v>730.13895</v>
      </c>
      <c r="H102" s="74">
        <v>0</v>
      </c>
      <c r="I102" s="74">
        <f>I103</f>
        <v>730.13895</v>
      </c>
    </row>
    <row r="103" spans="1:11" ht="31.5" customHeight="1">
      <c r="A103" s="14" t="s">
        <v>184</v>
      </c>
      <c r="B103" s="17" t="s">
        <v>174</v>
      </c>
      <c r="C103" s="30" t="s">
        <v>146</v>
      </c>
      <c r="D103" s="30" t="s">
        <v>165</v>
      </c>
      <c r="E103" s="30" t="s">
        <v>536</v>
      </c>
      <c r="F103" s="30" t="s">
        <v>183</v>
      </c>
      <c r="G103" s="74">
        <f t="shared" si="7"/>
        <v>730.13895</v>
      </c>
      <c r="H103" s="74"/>
      <c r="I103" s="74">
        <f>158.91956+571.21939</f>
        <v>730.13895</v>
      </c>
      <c r="K103" s="73"/>
    </row>
    <row r="104" spans="1:9" ht="27" hidden="1">
      <c r="A104" s="14" t="s">
        <v>185</v>
      </c>
      <c r="B104" s="17" t="s">
        <v>174</v>
      </c>
      <c r="C104" s="30" t="s">
        <v>146</v>
      </c>
      <c r="D104" s="30" t="s">
        <v>165</v>
      </c>
      <c r="E104" s="30" t="s">
        <v>536</v>
      </c>
      <c r="F104" s="30" t="s">
        <v>155</v>
      </c>
      <c r="G104" s="74">
        <f t="shared" si="7"/>
        <v>0</v>
      </c>
      <c r="H104" s="74">
        <v>0</v>
      </c>
      <c r="I104" s="74">
        <f>I105</f>
        <v>0</v>
      </c>
    </row>
    <row r="105" spans="1:9" ht="49.5" customHeight="1" hidden="1">
      <c r="A105" s="37" t="s">
        <v>186</v>
      </c>
      <c r="B105" s="17" t="s">
        <v>174</v>
      </c>
      <c r="C105" s="30" t="s">
        <v>146</v>
      </c>
      <c r="D105" s="30" t="s">
        <v>165</v>
      </c>
      <c r="E105" s="30" t="s">
        <v>536</v>
      </c>
      <c r="F105" s="30" t="s">
        <v>187</v>
      </c>
      <c r="G105" s="74">
        <f t="shared" si="7"/>
        <v>0</v>
      </c>
      <c r="H105" s="74"/>
      <c r="I105" s="74">
        <v>0</v>
      </c>
    </row>
    <row r="106" spans="1:9" ht="33" customHeight="1" hidden="1">
      <c r="A106" s="14" t="s">
        <v>481</v>
      </c>
      <c r="B106" s="17" t="s">
        <v>174</v>
      </c>
      <c r="C106" s="30" t="s">
        <v>146</v>
      </c>
      <c r="D106" s="30" t="s">
        <v>165</v>
      </c>
      <c r="E106" s="30" t="s">
        <v>13</v>
      </c>
      <c r="F106" s="30" t="s">
        <v>394</v>
      </c>
      <c r="G106" s="74">
        <f t="shared" si="7"/>
        <v>0</v>
      </c>
      <c r="H106" s="74"/>
      <c r="I106" s="74">
        <f>I107</f>
        <v>0</v>
      </c>
    </row>
    <row r="107" spans="1:9" ht="46.5" customHeight="1" hidden="1">
      <c r="A107" s="14" t="s">
        <v>150</v>
      </c>
      <c r="B107" s="17" t="s">
        <v>174</v>
      </c>
      <c r="C107" s="30" t="s">
        <v>146</v>
      </c>
      <c r="D107" s="30" t="s">
        <v>165</v>
      </c>
      <c r="E107" s="30" t="s">
        <v>14</v>
      </c>
      <c r="F107" s="30" t="s">
        <v>394</v>
      </c>
      <c r="G107" s="74">
        <f>H107+I107</f>
        <v>0</v>
      </c>
      <c r="H107" s="74"/>
      <c r="I107" s="74">
        <f>I108</f>
        <v>0</v>
      </c>
    </row>
    <row r="108" spans="1:9" ht="75" customHeight="1" hidden="1">
      <c r="A108" s="14" t="s">
        <v>182</v>
      </c>
      <c r="B108" s="17" t="s">
        <v>174</v>
      </c>
      <c r="C108" s="30" t="s">
        <v>146</v>
      </c>
      <c r="D108" s="30" t="s">
        <v>165</v>
      </c>
      <c r="E108" s="30" t="s">
        <v>909</v>
      </c>
      <c r="F108" s="30" t="s">
        <v>151</v>
      </c>
      <c r="G108" s="74">
        <f t="shared" si="7"/>
        <v>0</v>
      </c>
      <c r="H108" s="74">
        <v>0</v>
      </c>
      <c r="I108" s="74">
        <f>I109</f>
        <v>0</v>
      </c>
    </row>
    <row r="109" spans="1:9" ht="30.75" customHeight="1" hidden="1">
      <c r="A109" s="14" t="s">
        <v>184</v>
      </c>
      <c r="B109" s="17" t="s">
        <v>174</v>
      </c>
      <c r="C109" s="30" t="s">
        <v>146</v>
      </c>
      <c r="D109" s="30" t="s">
        <v>165</v>
      </c>
      <c r="E109" s="30" t="s">
        <v>909</v>
      </c>
      <c r="F109" s="30" t="s">
        <v>183</v>
      </c>
      <c r="G109" s="74">
        <f t="shared" si="7"/>
        <v>0</v>
      </c>
      <c r="H109" s="74"/>
      <c r="I109" s="74">
        <f>389.14971-389.14971</f>
        <v>0</v>
      </c>
    </row>
    <row r="110" spans="1:9" ht="41.25">
      <c r="A110" s="46" t="s">
        <v>710</v>
      </c>
      <c r="B110" s="63" t="s">
        <v>174</v>
      </c>
      <c r="C110" s="49" t="s">
        <v>146</v>
      </c>
      <c r="D110" s="49" t="s">
        <v>165</v>
      </c>
      <c r="E110" s="49" t="s">
        <v>711</v>
      </c>
      <c r="F110" s="49" t="s">
        <v>394</v>
      </c>
      <c r="G110" s="83">
        <f t="shared" si="7"/>
        <v>14.84</v>
      </c>
      <c r="H110" s="83">
        <f>H111</f>
        <v>14.84</v>
      </c>
      <c r="I110" s="74"/>
    </row>
    <row r="111" spans="1:9" ht="27">
      <c r="A111" s="14" t="s">
        <v>185</v>
      </c>
      <c r="B111" s="17" t="s">
        <v>174</v>
      </c>
      <c r="C111" s="30" t="s">
        <v>146</v>
      </c>
      <c r="D111" s="30" t="s">
        <v>165</v>
      </c>
      <c r="E111" s="30" t="s">
        <v>711</v>
      </c>
      <c r="F111" s="30" t="s">
        <v>155</v>
      </c>
      <c r="G111" s="74">
        <f t="shared" si="7"/>
        <v>14.84</v>
      </c>
      <c r="H111" s="74">
        <f>H112</f>
        <v>14.84</v>
      </c>
      <c r="I111" s="74"/>
    </row>
    <row r="112" spans="1:9" ht="41.25">
      <c r="A112" s="37" t="s">
        <v>186</v>
      </c>
      <c r="B112" s="17" t="s">
        <v>174</v>
      </c>
      <c r="C112" s="30" t="s">
        <v>146</v>
      </c>
      <c r="D112" s="30" t="s">
        <v>165</v>
      </c>
      <c r="E112" s="30" t="s">
        <v>711</v>
      </c>
      <c r="F112" s="30" t="s">
        <v>187</v>
      </c>
      <c r="G112" s="74">
        <f t="shared" si="7"/>
        <v>14.84</v>
      </c>
      <c r="H112" s="74">
        <v>14.84</v>
      </c>
      <c r="I112" s="74"/>
    </row>
    <row r="113" spans="1:9" ht="28.5" hidden="1">
      <c r="A113" s="61" t="s">
        <v>840</v>
      </c>
      <c r="B113" s="76" t="s">
        <v>174</v>
      </c>
      <c r="C113" s="62" t="s">
        <v>146</v>
      </c>
      <c r="D113" s="62" t="s">
        <v>165</v>
      </c>
      <c r="E113" s="62" t="s">
        <v>841</v>
      </c>
      <c r="F113" s="62" t="s">
        <v>394</v>
      </c>
      <c r="G113" s="77">
        <f>H113+I113</f>
        <v>0</v>
      </c>
      <c r="H113" s="77">
        <f>H114</f>
        <v>0</v>
      </c>
      <c r="I113" s="77"/>
    </row>
    <row r="114" spans="1:9" ht="30" customHeight="1" hidden="1">
      <c r="A114" s="14" t="s">
        <v>185</v>
      </c>
      <c r="B114" s="17" t="s">
        <v>174</v>
      </c>
      <c r="C114" s="30" t="s">
        <v>146</v>
      </c>
      <c r="D114" s="30" t="s">
        <v>165</v>
      </c>
      <c r="E114" s="30" t="s">
        <v>841</v>
      </c>
      <c r="F114" s="30" t="s">
        <v>155</v>
      </c>
      <c r="G114" s="74">
        <f>H114+I114</f>
        <v>0</v>
      </c>
      <c r="H114" s="74">
        <f>H115</f>
        <v>0</v>
      </c>
      <c r="I114" s="74"/>
    </row>
    <row r="115" spans="1:9" ht="45" customHeight="1" hidden="1">
      <c r="A115" s="37" t="s">
        <v>186</v>
      </c>
      <c r="B115" s="17" t="s">
        <v>174</v>
      </c>
      <c r="C115" s="30" t="s">
        <v>146</v>
      </c>
      <c r="D115" s="30" t="s">
        <v>165</v>
      </c>
      <c r="E115" s="30" t="s">
        <v>841</v>
      </c>
      <c r="F115" s="30" t="s">
        <v>187</v>
      </c>
      <c r="G115" s="74">
        <f>H115+I115</f>
        <v>0</v>
      </c>
      <c r="H115" s="74"/>
      <c r="I115" s="74"/>
    </row>
    <row r="116" spans="1:9" ht="41.25">
      <c r="A116" s="45" t="s">
        <v>449</v>
      </c>
      <c r="B116" s="63">
        <v>951</v>
      </c>
      <c r="C116" s="49" t="s">
        <v>146</v>
      </c>
      <c r="D116" s="49" t="s">
        <v>165</v>
      </c>
      <c r="E116" s="49" t="s">
        <v>31</v>
      </c>
      <c r="F116" s="49" t="s">
        <v>394</v>
      </c>
      <c r="G116" s="83">
        <f t="shared" si="1"/>
        <v>83</v>
      </c>
      <c r="H116" s="83">
        <f>H120+H128+H117+H131</f>
        <v>83</v>
      </c>
      <c r="I116" s="83">
        <f>I120</f>
        <v>0</v>
      </c>
    </row>
    <row r="117" spans="1:9" ht="27" hidden="1">
      <c r="A117" s="70" t="s">
        <v>33</v>
      </c>
      <c r="B117" s="63">
        <v>951</v>
      </c>
      <c r="C117" s="49" t="s">
        <v>146</v>
      </c>
      <c r="D117" s="49" t="s">
        <v>165</v>
      </c>
      <c r="E117" s="17" t="s">
        <v>32</v>
      </c>
      <c r="F117" s="30" t="s">
        <v>394</v>
      </c>
      <c r="G117" s="74">
        <f t="shared" si="1"/>
        <v>0</v>
      </c>
      <c r="H117" s="74">
        <f>H118</f>
        <v>0</v>
      </c>
      <c r="I117" s="74">
        <f>I118</f>
        <v>0</v>
      </c>
    </row>
    <row r="118" spans="1:9" ht="27" hidden="1">
      <c r="A118" s="14" t="s">
        <v>185</v>
      </c>
      <c r="B118" s="63">
        <v>951</v>
      </c>
      <c r="C118" s="49" t="s">
        <v>146</v>
      </c>
      <c r="D118" s="49" t="s">
        <v>165</v>
      </c>
      <c r="E118" s="17" t="s">
        <v>32</v>
      </c>
      <c r="F118" s="30" t="s">
        <v>155</v>
      </c>
      <c r="G118" s="74">
        <f t="shared" si="1"/>
        <v>0</v>
      </c>
      <c r="H118" s="74">
        <f>H119</f>
        <v>0</v>
      </c>
      <c r="I118" s="74">
        <f>I119</f>
        <v>0</v>
      </c>
    </row>
    <row r="119" spans="1:9" ht="41.25" hidden="1">
      <c r="A119" s="37" t="s">
        <v>186</v>
      </c>
      <c r="B119" s="63">
        <v>951</v>
      </c>
      <c r="C119" s="49" t="s">
        <v>146</v>
      </c>
      <c r="D119" s="49" t="s">
        <v>165</v>
      </c>
      <c r="E119" s="17" t="s">
        <v>32</v>
      </c>
      <c r="F119" s="30" t="s">
        <v>187</v>
      </c>
      <c r="G119" s="74">
        <f t="shared" si="1"/>
        <v>0</v>
      </c>
      <c r="H119" s="74"/>
      <c r="I119" s="74"/>
    </row>
    <row r="120" spans="1:9" ht="27" hidden="1">
      <c r="A120" s="114" t="s">
        <v>283</v>
      </c>
      <c r="B120" s="63">
        <v>951</v>
      </c>
      <c r="C120" s="49" t="s">
        <v>146</v>
      </c>
      <c r="D120" s="49" t="s">
        <v>165</v>
      </c>
      <c r="E120" s="17" t="s">
        <v>49</v>
      </c>
      <c r="F120" s="30" t="s">
        <v>394</v>
      </c>
      <c r="G120" s="74">
        <f>G121</f>
        <v>0</v>
      </c>
      <c r="H120" s="74">
        <f>H121</f>
        <v>0</v>
      </c>
      <c r="I120" s="74">
        <f>I121</f>
        <v>0</v>
      </c>
    </row>
    <row r="121" spans="1:9" ht="54.75" hidden="1">
      <c r="A121" s="45" t="s">
        <v>649</v>
      </c>
      <c r="B121" s="63">
        <v>951</v>
      </c>
      <c r="C121" s="49" t="s">
        <v>146</v>
      </c>
      <c r="D121" s="49" t="s">
        <v>165</v>
      </c>
      <c r="E121" s="49" t="s">
        <v>307</v>
      </c>
      <c r="F121" s="49" t="s">
        <v>394</v>
      </c>
      <c r="G121" s="83">
        <f>H121+I121</f>
        <v>0</v>
      </c>
      <c r="H121" s="83">
        <f>H125</f>
        <v>0</v>
      </c>
      <c r="I121" s="83">
        <f>I122</f>
        <v>0</v>
      </c>
    </row>
    <row r="122" spans="1:9" ht="69" hidden="1">
      <c r="A122" s="14" t="s">
        <v>670</v>
      </c>
      <c r="B122" s="17">
        <v>951</v>
      </c>
      <c r="C122" s="30" t="s">
        <v>146</v>
      </c>
      <c r="D122" s="30" t="s">
        <v>165</v>
      </c>
      <c r="E122" s="30" t="s">
        <v>655</v>
      </c>
      <c r="F122" s="30" t="s">
        <v>394</v>
      </c>
      <c r="G122" s="74">
        <f aca="true" t="shared" si="8" ref="G122:G127">H122+I122</f>
        <v>0</v>
      </c>
      <c r="H122" s="74"/>
      <c r="I122" s="74">
        <f>I123</f>
        <v>0</v>
      </c>
    </row>
    <row r="123" spans="1:9" ht="41.25" hidden="1">
      <c r="A123" s="37" t="s">
        <v>574</v>
      </c>
      <c r="B123" s="17">
        <v>951</v>
      </c>
      <c r="C123" s="30" t="s">
        <v>146</v>
      </c>
      <c r="D123" s="30" t="s">
        <v>165</v>
      </c>
      <c r="E123" s="30" t="s">
        <v>655</v>
      </c>
      <c r="F123" s="30" t="s">
        <v>575</v>
      </c>
      <c r="G123" s="74">
        <f t="shared" si="8"/>
        <v>0</v>
      </c>
      <c r="H123" s="74"/>
      <c r="I123" s="74">
        <f>I124</f>
        <v>0</v>
      </c>
    </row>
    <row r="124" spans="1:9" ht="13.5" hidden="1">
      <c r="A124" s="37" t="s">
        <v>576</v>
      </c>
      <c r="B124" s="17">
        <v>951</v>
      </c>
      <c r="C124" s="30" t="s">
        <v>146</v>
      </c>
      <c r="D124" s="30" t="s">
        <v>165</v>
      </c>
      <c r="E124" s="30" t="s">
        <v>655</v>
      </c>
      <c r="F124" s="30" t="s">
        <v>577</v>
      </c>
      <c r="G124" s="74">
        <f t="shared" si="8"/>
        <v>0</v>
      </c>
      <c r="H124" s="74"/>
      <c r="I124" s="74"/>
    </row>
    <row r="125" spans="1:9" ht="82.5" hidden="1">
      <c r="A125" s="14" t="s">
        <v>671</v>
      </c>
      <c r="B125" s="17">
        <v>951</v>
      </c>
      <c r="C125" s="30" t="s">
        <v>146</v>
      </c>
      <c r="D125" s="30" t="s">
        <v>165</v>
      </c>
      <c r="E125" s="30" t="s">
        <v>700</v>
      </c>
      <c r="F125" s="30" t="s">
        <v>394</v>
      </c>
      <c r="G125" s="74">
        <f t="shared" si="8"/>
        <v>0</v>
      </c>
      <c r="H125" s="74">
        <f>H126</f>
        <v>0</v>
      </c>
      <c r="I125" s="74"/>
    </row>
    <row r="126" spans="1:9" ht="41.25" hidden="1">
      <c r="A126" s="37" t="s">
        <v>574</v>
      </c>
      <c r="B126" s="17">
        <v>951</v>
      </c>
      <c r="C126" s="30" t="s">
        <v>146</v>
      </c>
      <c r="D126" s="30" t="s">
        <v>165</v>
      </c>
      <c r="E126" s="30" t="s">
        <v>700</v>
      </c>
      <c r="F126" s="30" t="s">
        <v>575</v>
      </c>
      <c r="G126" s="74">
        <f t="shared" si="8"/>
        <v>0</v>
      </c>
      <c r="H126" s="74">
        <f>H127</f>
        <v>0</v>
      </c>
      <c r="I126" s="74"/>
    </row>
    <row r="127" spans="1:9" ht="13.5" hidden="1">
      <c r="A127" s="37" t="s">
        <v>576</v>
      </c>
      <c r="B127" s="17">
        <v>951</v>
      </c>
      <c r="C127" s="30" t="s">
        <v>146</v>
      </c>
      <c r="D127" s="30" t="s">
        <v>165</v>
      </c>
      <c r="E127" s="30" t="s">
        <v>700</v>
      </c>
      <c r="F127" s="30" t="s">
        <v>577</v>
      </c>
      <c r="G127" s="74">
        <f t="shared" si="8"/>
        <v>0</v>
      </c>
      <c r="H127" s="74"/>
      <c r="I127" s="74"/>
    </row>
    <row r="128" spans="1:9" ht="71.25" customHeight="1" hidden="1">
      <c r="A128" s="45" t="s">
        <v>665</v>
      </c>
      <c r="B128" s="63">
        <v>951</v>
      </c>
      <c r="C128" s="49" t="s">
        <v>146</v>
      </c>
      <c r="D128" s="49" t="s">
        <v>165</v>
      </c>
      <c r="E128" s="49" t="s">
        <v>656</v>
      </c>
      <c r="F128" s="49" t="s">
        <v>394</v>
      </c>
      <c r="G128" s="83">
        <f>H128+I128</f>
        <v>0</v>
      </c>
      <c r="H128" s="83">
        <f>H129</f>
        <v>0</v>
      </c>
      <c r="I128" s="83"/>
    </row>
    <row r="129" spans="1:9" ht="27" hidden="1">
      <c r="A129" s="14" t="s">
        <v>185</v>
      </c>
      <c r="B129" s="17">
        <v>951</v>
      </c>
      <c r="C129" s="30" t="s">
        <v>146</v>
      </c>
      <c r="D129" s="30" t="s">
        <v>165</v>
      </c>
      <c r="E129" s="30" t="s">
        <v>656</v>
      </c>
      <c r="F129" s="30" t="s">
        <v>155</v>
      </c>
      <c r="G129" s="74">
        <f>H129+I129</f>
        <v>0</v>
      </c>
      <c r="H129" s="74">
        <f>H130</f>
        <v>0</v>
      </c>
      <c r="I129" s="74"/>
    </row>
    <row r="130" spans="1:9" ht="41.25" hidden="1">
      <c r="A130" s="37" t="s">
        <v>186</v>
      </c>
      <c r="B130" s="17">
        <v>951</v>
      </c>
      <c r="C130" s="30" t="s">
        <v>146</v>
      </c>
      <c r="D130" s="30" t="s">
        <v>165</v>
      </c>
      <c r="E130" s="30" t="s">
        <v>656</v>
      </c>
      <c r="F130" s="30" t="s">
        <v>187</v>
      </c>
      <c r="G130" s="74">
        <f>H130+I130</f>
        <v>0</v>
      </c>
      <c r="H130" s="74">
        <v>0</v>
      </c>
      <c r="I130" s="74"/>
    </row>
    <row r="131" spans="1:9" ht="33" customHeight="1">
      <c r="A131" s="70" t="s">
        <v>36</v>
      </c>
      <c r="B131" s="17">
        <v>951</v>
      </c>
      <c r="C131" s="30" t="s">
        <v>146</v>
      </c>
      <c r="D131" s="30" t="s">
        <v>165</v>
      </c>
      <c r="E131" s="30" t="s">
        <v>37</v>
      </c>
      <c r="F131" s="30" t="s">
        <v>394</v>
      </c>
      <c r="G131" s="74">
        <f t="shared" si="1"/>
        <v>83</v>
      </c>
      <c r="H131" s="74">
        <f>H132</f>
        <v>83</v>
      </c>
      <c r="I131" s="74">
        <f>I132</f>
        <v>0</v>
      </c>
    </row>
    <row r="132" spans="1:9" ht="29.25" customHeight="1">
      <c r="A132" s="14" t="s">
        <v>185</v>
      </c>
      <c r="B132" s="17">
        <v>951</v>
      </c>
      <c r="C132" s="30" t="s">
        <v>146</v>
      </c>
      <c r="D132" s="30" t="s">
        <v>165</v>
      </c>
      <c r="E132" s="30" t="s">
        <v>658</v>
      </c>
      <c r="F132" s="30" t="s">
        <v>155</v>
      </c>
      <c r="G132" s="74">
        <f t="shared" si="1"/>
        <v>83</v>
      </c>
      <c r="H132" s="74">
        <f>H133</f>
        <v>83</v>
      </c>
      <c r="I132" s="74">
        <f>I133</f>
        <v>0</v>
      </c>
    </row>
    <row r="133" spans="1:9" ht="43.5" customHeight="1">
      <c r="A133" s="37" t="s">
        <v>186</v>
      </c>
      <c r="B133" s="17">
        <v>951</v>
      </c>
      <c r="C133" s="30" t="s">
        <v>146</v>
      </c>
      <c r="D133" s="30" t="s">
        <v>165</v>
      </c>
      <c r="E133" s="30" t="s">
        <v>658</v>
      </c>
      <c r="F133" s="30" t="s">
        <v>187</v>
      </c>
      <c r="G133" s="74">
        <f t="shared" si="1"/>
        <v>83</v>
      </c>
      <c r="H133" s="74">
        <v>83</v>
      </c>
      <c r="I133" s="74"/>
    </row>
    <row r="134" spans="1:9" ht="54.75" hidden="1">
      <c r="A134" s="45" t="s">
        <v>464</v>
      </c>
      <c r="B134" s="63">
        <v>951</v>
      </c>
      <c r="C134" s="49" t="s">
        <v>146</v>
      </c>
      <c r="D134" s="49" t="s">
        <v>165</v>
      </c>
      <c r="E134" s="49" t="s">
        <v>38</v>
      </c>
      <c r="F134" s="49" t="s">
        <v>394</v>
      </c>
      <c r="G134" s="83">
        <f t="shared" si="1"/>
        <v>0</v>
      </c>
      <c r="H134" s="83">
        <f>H135</f>
        <v>0</v>
      </c>
      <c r="I134" s="83">
        <f>I135</f>
        <v>0</v>
      </c>
    </row>
    <row r="135" spans="1:9" ht="33.75" customHeight="1" hidden="1">
      <c r="A135" s="14" t="s">
        <v>185</v>
      </c>
      <c r="B135" s="17">
        <v>951</v>
      </c>
      <c r="C135" s="30" t="s">
        <v>146</v>
      </c>
      <c r="D135" s="30" t="s">
        <v>165</v>
      </c>
      <c r="E135" s="30" t="s">
        <v>40</v>
      </c>
      <c r="F135" s="30" t="s">
        <v>155</v>
      </c>
      <c r="G135" s="74">
        <f t="shared" si="1"/>
        <v>0</v>
      </c>
      <c r="H135" s="74">
        <f>H136</f>
        <v>0</v>
      </c>
      <c r="I135" s="74">
        <f>I136</f>
        <v>0</v>
      </c>
    </row>
    <row r="136" spans="1:9" ht="41.25" hidden="1">
      <c r="A136" s="37" t="s">
        <v>186</v>
      </c>
      <c r="B136" s="17">
        <v>951</v>
      </c>
      <c r="C136" s="30" t="s">
        <v>146</v>
      </c>
      <c r="D136" s="30" t="s">
        <v>165</v>
      </c>
      <c r="E136" s="30" t="s">
        <v>40</v>
      </c>
      <c r="F136" s="30" t="s">
        <v>187</v>
      </c>
      <c r="G136" s="74">
        <f t="shared" si="1"/>
        <v>0</v>
      </c>
      <c r="H136" s="74">
        <v>0</v>
      </c>
      <c r="I136" s="74"/>
    </row>
    <row r="137" spans="1:9" ht="41.25">
      <c r="A137" s="46" t="s">
        <v>765</v>
      </c>
      <c r="B137" s="63" t="s">
        <v>174</v>
      </c>
      <c r="C137" s="49" t="s">
        <v>146</v>
      </c>
      <c r="D137" s="49" t="s">
        <v>165</v>
      </c>
      <c r="E137" s="49" t="s">
        <v>537</v>
      </c>
      <c r="F137" s="49" t="s">
        <v>394</v>
      </c>
      <c r="G137" s="83">
        <f t="shared" si="1"/>
        <v>15</v>
      </c>
      <c r="H137" s="83">
        <f>H138</f>
        <v>15</v>
      </c>
      <c r="I137" s="83"/>
    </row>
    <row r="138" spans="1:9" ht="43.5" customHeight="1">
      <c r="A138" s="37" t="s">
        <v>538</v>
      </c>
      <c r="B138" s="63" t="s">
        <v>174</v>
      </c>
      <c r="C138" s="30" t="s">
        <v>146</v>
      </c>
      <c r="D138" s="30" t="s">
        <v>165</v>
      </c>
      <c r="E138" s="30" t="s">
        <v>539</v>
      </c>
      <c r="F138" s="30" t="s">
        <v>155</v>
      </c>
      <c r="G138" s="74">
        <f t="shared" si="1"/>
        <v>15</v>
      </c>
      <c r="H138" s="74">
        <f>H139</f>
        <v>15</v>
      </c>
      <c r="I138" s="74"/>
    </row>
    <row r="139" spans="1:9" ht="16.5" customHeight="1">
      <c r="A139" s="37" t="s">
        <v>592</v>
      </c>
      <c r="B139" s="63" t="s">
        <v>174</v>
      </c>
      <c r="C139" s="30" t="s">
        <v>146</v>
      </c>
      <c r="D139" s="30" t="s">
        <v>165</v>
      </c>
      <c r="E139" s="30" t="s">
        <v>541</v>
      </c>
      <c r="F139" s="30" t="s">
        <v>187</v>
      </c>
      <c r="G139" s="74">
        <f t="shared" si="1"/>
        <v>15</v>
      </c>
      <c r="H139" s="74">
        <v>15</v>
      </c>
      <c r="I139" s="74"/>
    </row>
    <row r="140" spans="1:9" ht="13.5" hidden="1">
      <c r="A140" s="68" t="s">
        <v>357</v>
      </c>
      <c r="B140" s="63" t="s">
        <v>174</v>
      </c>
      <c r="C140" s="30" t="s">
        <v>146</v>
      </c>
      <c r="D140" s="30" t="s">
        <v>165</v>
      </c>
      <c r="E140" s="69" t="s">
        <v>307</v>
      </c>
      <c r="F140" s="69" t="s">
        <v>394</v>
      </c>
      <c r="G140" s="82">
        <f>H140+I140</f>
        <v>0</v>
      </c>
      <c r="H140" s="82">
        <f aca="true" t="shared" si="9" ref="H140:I143">H141</f>
        <v>0</v>
      </c>
      <c r="I140" s="82">
        <f t="shared" si="9"/>
        <v>0</v>
      </c>
    </row>
    <row r="141" spans="1:9" ht="69" hidden="1">
      <c r="A141" s="45" t="s">
        <v>523</v>
      </c>
      <c r="B141" s="63" t="s">
        <v>174</v>
      </c>
      <c r="C141" s="30" t="s">
        <v>146</v>
      </c>
      <c r="D141" s="30" t="s">
        <v>165</v>
      </c>
      <c r="E141" s="30" t="s">
        <v>307</v>
      </c>
      <c r="F141" s="30" t="s">
        <v>394</v>
      </c>
      <c r="G141" s="74">
        <f>H141+I141</f>
        <v>0</v>
      </c>
      <c r="H141" s="74">
        <f t="shared" si="9"/>
        <v>0</v>
      </c>
      <c r="I141" s="74">
        <f t="shared" si="9"/>
        <v>0</v>
      </c>
    </row>
    <row r="142" spans="1:9" ht="41.25" hidden="1">
      <c r="A142" s="14" t="s">
        <v>358</v>
      </c>
      <c r="B142" s="63" t="s">
        <v>174</v>
      </c>
      <c r="C142" s="30" t="s">
        <v>146</v>
      </c>
      <c r="D142" s="30" t="s">
        <v>165</v>
      </c>
      <c r="E142" s="30" t="s">
        <v>502</v>
      </c>
      <c r="F142" s="30" t="s">
        <v>394</v>
      </c>
      <c r="G142" s="74">
        <f t="shared" si="1"/>
        <v>0</v>
      </c>
      <c r="H142" s="74">
        <f t="shared" si="9"/>
        <v>0</v>
      </c>
      <c r="I142" s="74">
        <f t="shared" si="9"/>
        <v>0</v>
      </c>
    </row>
    <row r="143" spans="1:9" ht="13.5" hidden="1">
      <c r="A143" s="14" t="s">
        <v>196</v>
      </c>
      <c r="B143" s="63" t="s">
        <v>174</v>
      </c>
      <c r="C143" s="30" t="s">
        <v>146</v>
      </c>
      <c r="D143" s="30" t="s">
        <v>165</v>
      </c>
      <c r="E143" s="30" t="s">
        <v>502</v>
      </c>
      <c r="F143" s="30" t="s">
        <v>197</v>
      </c>
      <c r="G143" s="74">
        <f aca="true" t="shared" si="10" ref="G143:G152">H143+I143</f>
        <v>0</v>
      </c>
      <c r="H143" s="74">
        <f t="shared" si="9"/>
        <v>0</v>
      </c>
      <c r="I143" s="74">
        <f t="shared" si="9"/>
        <v>0</v>
      </c>
    </row>
    <row r="144" spans="1:9" ht="13.5" hidden="1">
      <c r="A144" s="14" t="s">
        <v>166</v>
      </c>
      <c r="B144" s="63" t="s">
        <v>174</v>
      </c>
      <c r="C144" s="30" t="s">
        <v>146</v>
      </c>
      <c r="D144" s="30" t="s">
        <v>165</v>
      </c>
      <c r="E144" s="30" t="s">
        <v>502</v>
      </c>
      <c r="F144" s="30" t="s">
        <v>359</v>
      </c>
      <c r="G144" s="74">
        <f t="shared" si="10"/>
        <v>0</v>
      </c>
      <c r="H144" s="74"/>
      <c r="I144" s="74">
        <v>0</v>
      </c>
    </row>
    <row r="145" spans="1:9" ht="41.25">
      <c r="A145" s="68" t="s">
        <v>360</v>
      </c>
      <c r="B145" s="75" t="s">
        <v>174</v>
      </c>
      <c r="C145" s="69" t="s">
        <v>153</v>
      </c>
      <c r="D145" s="69" t="s">
        <v>147</v>
      </c>
      <c r="E145" s="69" t="s">
        <v>307</v>
      </c>
      <c r="F145" s="69" t="s">
        <v>394</v>
      </c>
      <c r="G145" s="82">
        <f t="shared" si="10"/>
        <v>100</v>
      </c>
      <c r="H145" s="82">
        <f aca="true" t="shared" si="11" ref="H145:I148">H146</f>
        <v>100</v>
      </c>
      <c r="I145" s="82">
        <f t="shared" si="11"/>
        <v>0</v>
      </c>
    </row>
    <row r="146" spans="1:9" ht="43.5" customHeight="1">
      <c r="A146" s="14" t="s">
        <v>361</v>
      </c>
      <c r="B146" s="17" t="s">
        <v>174</v>
      </c>
      <c r="C146" s="30" t="s">
        <v>153</v>
      </c>
      <c r="D146" s="30" t="s">
        <v>362</v>
      </c>
      <c r="E146" s="30" t="s">
        <v>23</v>
      </c>
      <c r="F146" s="30" t="s">
        <v>394</v>
      </c>
      <c r="G146" s="74">
        <f t="shared" si="10"/>
        <v>100</v>
      </c>
      <c r="H146" s="74">
        <f>H147</f>
        <v>100</v>
      </c>
      <c r="I146" s="74">
        <f t="shared" si="11"/>
        <v>0</v>
      </c>
    </row>
    <row r="147" spans="1:9" ht="43.5" customHeight="1">
      <c r="A147" s="14" t="s">
        <v>363</v>
      </c>
      <c r="B147" s="17" t="s">
        <v>174</v>
      </c>
      <c r="C147" s="30" t="s">
        <v>153</v>
      </c>
      <c r="D147" s="30" t="s">
        <v>362</v>
      </c>
      <c r="E147" s="30" t="s">
        <v>23</v>
      </c>
      <c r="F147" s="30" t="s">
        <v>394</v>
      </c>
      <c r="G147" s="74">
        <f t="shared" si="10"/>
        <v>100</v>
      </c>
      <c r="H147" s="74">
        <f>H148</f>
        <v>100</v>
      </c>
      <c r="I147" s="74">
        <f t="shared" si="11"/>
        <v>0</v>
      </c>
    </row>
    <row r="148" spans="1:9" ht="31.5" customHeight="1">
      <c r="A148" s="14" t="s">
        <v>185</v>
      </c>
      <c r="B148" s="17" t="s">
        <v>174</v>
      </c>
      <c r="C148" s="30" t="s">
        <v>153</v>
      </c>
      <c r="D148" s="30" t="s">
        <v>362</v>
      </c>
      <c r="E148" s="30" t="s">
        <v>23</v>
      </c>
      <c r="F148" s="30" t="s">
        <v>155</v>
      </c>
      <c r="G148" s="74">
        <f t="shared" si="10"/>
        <v>100</v>
      </c>
      <c r="H148" s="74">
        <f>H149</f>
        <v>100</v>
      </c>
      <c r="I148" s="74">
        <f t="shared" si="11"/>
        <v>0</v>
      </c>
    </row>
    <row r="149" spans="1:9" ht="43.5" customHeight="1">
      <c r="A149" s="37" t="s">
        <v>186</v>
      </c>
      <c r="B149" s="17" t="s">
        <v>174</v>
      </c>
      <c r="C149" s="30" t="s">
        <v>153</v>
      </c>
      <c r="D149" s="30" t="s">
        <v>362</v>
      </c>
      <c r="E149" s="30" t="s">
        <v>23</v>
      </c>
      <c r="F149" s="30" t="s">
        <v>187</v>
      </c>
      <c r="G149" s="74">
        <f t="shared" si="10"/>
        <v>100</v>
      </c>
      <c r="H149" s="74">
        <v>100</v>
      </c>
      <c r="I149" s="74"/>
    </row>
    <row r="150" spans="1:9" ht="84.75" customHeight="1" hidden="1">
      <c r="A150" s="46" t="s">
        <v>722</v>
      </c>
      <c r="B150" s="63" t="s">
        <v>174</v>
      </c>
      <c r="C150" s="30" t="s">
        <v>146</v>
      </c>
      <c r="D150" s="30" t="s">
        <v>165</v>
      </c>
      <c r="E150" s="49" t="s">
        <v>708</v>
      </c>
      <c r="F150" s="30" t="s">
        <v>394</v>
      </c>
      <c r="G150" s="83">
        <f t="shared" si="10"/>
        <v>0</v>
      </c>
      <c r="H150" s="83"/>
      <c r="I150" s="83">
        <f>I151</f>
        <v>0</v>
      </c>
    </row>
    <row r="151" spans="1:9" ht="84.75" customHeight="1" hidden="1">
      <c r="A151" s="14" t="s">
        <v>182</v>
      </c>
      <c r="B151" s="17" t="s">
        <v>174</v>
      </c>
      <c r="C151" s="30" t="s">
        <v>146</v>
      </c>
      <c r="D151" s="30" t="s">
        <v>165</v>
      </c>
      <c r="E151" s="30" t="s">
        <v>708</v>
      </c>
      <c r="F151" s="30" t="s">
        <v>151</v>
      </c>
      <c r="G151" s="74">
        <f t="shared" si="10"/>
        <v>0</v>
      </c>
      <c r="H151" s="74"/>
      <c r="I151" s="74">
        <f>I152</f>
        <v>0</v>
      </c>
    </row>
    <row r="152" spans="1:9" ht="30.75" customHeight="1" hidden="1">
      <c r="A152" s="37" t="s">
        <v>184</v>
      </c>
      <c r="B152" s="17" t="s">
        <v>174</v>
      </c>
      <c r="C152" s="30" t="s">
        <v>146</v>
      </c>
      <c r="D152" s="30" t="s">
        <v>165</v>
      </c>
      <c r="E152" s="30" t="s">
        <v>708</v>
      </c>
      <c r="F152" s="30" t="s">
        <v>183</v>
      </c>
      <c r="G152" s="74">
        <f t="shared" si="10"/>
        <v>0</v>
      </c>
      <c r="H152" s="74"/>
      <c r="I152" s="74">
        <v>0</v>
      </c>
    </row>
    <row r="153" spans="1:9" ht="70.5" customHeight="1" hidden="1">
      <c r="A153" s="46" t="s">
        <v>723</v>
      </c>
      <c r="B153" s="63" t="s">
        <v>174</v>
      </c>
      <c r="C153" s="49" t="s">
        <v>146</v>
      </c>
      <c r="D153" s="49" t="s">
        <v>165</v>
      </c>
      <c r="E153" s="49" t="s">
        <v>709</v>
      </c>
      <c r="F153" s="49" t="s">
        <v>394</v>
      </c>
      <c r="G153" s="83">
        <f>H153</f>
        <v>0</v>
      </c>
      <c r="H153" s="83">
        <f>H154+H156</f>
        <v>0</v>
      </c>
      <c r="I153" s="83"/>
    </row>
    <row r="154" spans="1:9" ht="81.75" customHeight="1" hidden="1">
      <c r="A154" s="14" t="s">
        <v>182</v>
      </c>
      <c r="B154" s="17" t="s">
        <v>174</v>
      </c>
      <c r="C154" s="30" t="s">
        <v>146</v>
      </c>
      <c r="D154" s="30" t="s">
        <v>165</v>
      </c>
      <c r="E154" s="30" t="s">
        <v>709</v>
      </c>
      <c r="F154" s="30" t="s">
        <v>151</v>
      </c>
      <c r="G154" s="74">
        <f>H154</f>
        <v>0</v>
      </c>
      <c r="H154" s="74">
        <f>H155</f>
        <v>0</v>
      </c>
      <c r="I154" s="74"/>
    </row>
    <row r="155" spans="1:9" ht="30" customHeight="1" hidden="1">
      <c r="A155" s="37" t="s">
        <v>184</v>
      </c>
      <c r="B155" s="17" t="s">
        <v>174</v>
      </c>
      <c r="C155" s="30" t="s">
        <v>146</v>
      </c>
      <c r="D155" s="30" t="s">
        <v>165</v>
      </c>
      <c r="E155" s="30" t="s">
        <v>709</v>
      </c>
      <c r="F155" s="30" t="s">
        <v>183</v>
      </c>
      <c r="G155" s="74">
        <f>H155</f>
        <v>0</v>
      </c>
      <c r="H155" s="74">
        <v>0</v>
      </c>
      <c r="I155" s="74"/>
    </row>
    <row r="156" spans="1:9" ht="30.75" customHeight="1" hidden="1">
      <c r="A156" s="14" t="s">
        <v>185</v>
      </c>
      <c r="B156" s="17" t="s">
        <v>174</v>
      </c>
      <c r="C156" s="30" t="s">
        <v>146</v>
      </c>
      <c r="D156" s="30" t="s">
        <v>165</v>
      </c>
      <c r="E156" s="30" t="s">
        <v>709</v>
      </c>
      <c r="F156" s="30" t="s">
        <v>155</v>
      </c>
      <c r="G156" s="74">
        <f>H156</f>
        <v>0</v>
      </c>
      <c r="H156" s="74">
        <f>H157</f>
        <v>0</v>
      </c>
      <c r="I156" s="74"/>
    </row>
    <row r="157" spans="1:9" ht="42" customHeight="1" hidden="1">
      <c r="A157" s="37" t="s">
        <v>186</v>
      </c>
      <c r="B157" s="17" t="s">
        <v>174</v>
      </c>
      <c r="C157" s="30" t="s">
        <v>146</v>
      </c>
      <c r="D157" s="30" t="s">
        <v>165</v>
      </c>
      <c r="E157" s="30" t="s">
        <v>709</v>
      </c>
      <c r="F157" s="30" t="s">
        <v>187</v>
      </c>
      <c r="G157" s="74">
        <f>H157</f>
        <v>0</v>
      </c>
      <c r="H157" s="74">
        <v>0</v>
      </c>
      <c r="I157" s="74"/>
    </row>
    <row r="158" spans="1:9" ht="82.5" customHeight="1" hidden="1">
      <c r="A158" s="46" t="s">
        <v>724</v>
      </c>
      <c r="B158" s="63" t="s">
        <v>174</v>
      </c>
      <c r="C158" s="49" t="s">
        <v>146</v>
      </c>
      <c r="D158" s="49" t="s">
        <v>165</v>
      </c>
      <c r="E158" s="49" t="s">
        <v>725</v>
      </c>
      <c r="F158" s="49" t="s">
        <v>394</v>
      </c>
      <c r="G158" s="83">
        <f aca="true" t="shared" si="12" ref="G158:G165">H158+I158</f>
        <v>0</v>
      </c>
      <c r="H158" s="83"/>
      <c r="I158" s="83">
        <f>I159</f>
        <v>0</v>
      </c>
    </row>
    <row r="159" spans="1:9" ht="33" customHeight="1" hidden="1">
      <c r="A159" s="14" t="s">
        <v>185</v>
      </c>
      <c r="B159" s="17" t="s">
        <v>174</v>
      </c>
      <c r="C159" s="30" t="s">
        <v>146</v>
      </c>
      <c r="D159" s="30" t="s">
        <v>165</v>
      </c>
      <c r="E159" s="30" t="s">
        <v>725</v>
      </c>
      <c r="F159" s="30" t="s">
        <v>155</v>
      </c>
      <c r="G159" s="74">
        <f t="shared" si="12"/>
        <v>0</v>
      </c>
      <c r="H159" s="74"/>
      <c r="I159" s="74">
        <f>I160</f>
        <v>0</v>
      </c>
    </row>
    <row r="160" spans="1:9" ht="41.25" customHeight="1" hidden="1">
      <c r="A160" s="37" t="s">
        <v>186</v>
      </c>
      <c r="B160" s="17" t="s">
        <v>174</v>
      </c>
      <c r="C160" s="30" t="s">
        <v>146</v>
      </c>
      <c r="D160" s="30" t="s">
        <v>165</v>
      </c>
      <c r="E160" s="30" t="s">
        <v>725</v>
      </c>
      <c r="F160" s="30" t="s">
        <v>187</v>
      </c>
      <c r="G160" s="74">
        <f t="shared" si="12"/>
        <v>0</v>
      </c>
      <c r="H160" s="74"/>
      <c r="I160" s="74">
        <v>0</v>
      </c>
    </row>
    <row r="161" spans="1:9" ht="42" customHeight="1" hidden="1">
      <c r="A161" s="68" t="s">
        <v>360</v>
      </c>
      <c r="B161" s="150">
        <v>951</v>
      </c>
      <c r="C161" s="69" t="s">
        <v>153</v>
      </c>
      <c r="D161" s="69" t="s">
        <v>147</v>
      </c>
      <c r="E161" s="69" t="s">
        <v>307</v>
      </c>
      <c r="F161" s="69" t="s">
        <v>394</v>
      </c>
      <c r="G161" s="107">
        <f t="shared" si="12"/>
        <v>0</v>
      </c>
      <c r="H161" s="82">
        <f aca="true" t="shared" si="13" ref="H161:I164">H162</f>
        <v>0</v>
      </c>
      <c r="I161" s="82">
        <f t="shared" si="13"/>
        <v>0</v>
      </c>
    </row>
    <row r="162" spans="1:9" ht="43.5" customHeight="1" hidden="1">
      <c r="A162" s="14" t="s">
        <v>361</v>
      </c>
      <c r="B162" s="66">
        <v>951</v>
      </c>
      <c r="C162" s="30" t="s">
        <v>153</v>
      </c>
      <c r="D162" s="30" t="s">
        <v>362</v>
      </c>
      <c r="E162" s="30" t="s">
        <v>307</v>
      </c>
      <c r="F162" s="30" t="s">
        <v>394</v>
      </c>
      <c r="G162" s="74">
        <f t="shared" si="12"/>
        <v>0</v>
      </c>
      <c r="H162" s="95">
        <f>H163</f>
        <v>0</v>
      </c>
      <c r="I162" s="95">
        <f t="shared" si="13"/>
        <v>0</v>
      </c>
    </row>
    <row r="163" spans="1:9" ht="58.5" customHeight="1" hidden="1">
      <c r="A163" s="14" t="s">
        <v>733</v>
      </c>
      <c r="B163" s="66">
        <v>951</v>
      </c>
      <c r="C163" s="30" t="s">
        <v>153</v>
      </c>
      <c r="D163" s="30" t="s">
        <v>362</v>
      </c>
      <c r="E163" s="30" t="s">
        <v>734</v>
      </c>
      <c r="F163" s="30" t="s">
        <v>394</v>
      </c>
      <c r="G163" s="74">
        <f t="shared" si="12"/>
        <v>0</v>
      </c>
      <c r="H163" s="95">
        <f>H164</f>
        <v>0</v>
      </c>
      <c r="I163" s="95">
        <f t="shared" si="13"/>
        <v>0</v>
      </c>
    </row>
    <row r="164" spans="1:9" ht="34.5" customHeight="1" hidden="1">
      <c r="A164" s="14" t="s">
        <v>185</v>
      </c>
      <c r="B164" s="66">
        <v>951</v>
      </c>
      <c r="C164" s="30" t="s">
        <v>153</v>
      </c>
      <c r="D164" s="30" t="s">
        <v>362</v>
      </c>
      <c r="E164" s="30" t="s">
        <v>734</v>
      </c>
      <c r="F164" s="30" t="s">
        <v>155</v>
      </c>
      <c r="G164" s="74">
        <f t="shared" si="12"/>
        <v>0</v>
      </c>
      <c r="H164" s="95">
        <f>H165</f>
        <v>0</v>
      </c>
      <c r="I164" s="95">
        <f t="shared" si="13"/>
        <v>0</v>
      </c>
    </row>
    <row r="165" spans="1:9" ht="43.5" customHeight="1" hidden="1">
      <c r="A165" s="37" t="s">
        <v>186</v>
      </c>
      <c r="B165" s="66">
        <v>951</v>
      </c>
      <c r="C165" s="30" t="s">
        <v>153</v>
      </c>
      <c r="D165" s="30" t="s">
        <v>362</v>
      </c>
      <c r="E165" s="30" t="s">
        <v>734</v>
      </c>
      <c r="F165" s="30" t="s">
        <v>187</v>
      </c>
      <c r="G165" s="74">
        <f t="shared" si="12"/>
        <v>0</v>
      </c>
      <c r="H165" s="95">
        <v>0</v>
      </c>
      <c r="I165" s="95"/>
    </row>
    <row r="166" spans="1:9" ht="13.5">
      <c r="A166" s="91" t="s">
        <v>364</v>
      </c>
      <c r="B166" s="150">
        <v>951</v>
      </c>
      <c r="C166" s="69" t="s">
        <v>157</v>
      </c>
      <c r="D166" s="69" t="s">
        <v>147</v>
      </c>
      <c r="E166" s="69" t="s">
        <v>307</v>
      </c>
      <c r="F166" s="69" t="s">
        <v>394</v>
      </c>
      <c r="G166" s="107">
        <f>I166+H166</f>
        <v>46795.06898</v>
      </c>
      <c r="H166" s="82">
        <f>H174+H187+H208+H167</f>
        <v>25847.14883</v>
      </c>
      <c r="I166" s="82">
        <f>I174+I187+I208+I167+I213</f>
        <v>20947.92015</v>
      </c>
    </row>
    <row r="167" spans="1:9" ht="13.5">
      <c r="A167" s="14" t="s">
        <v>230</v>
      </c>
      <c r="B167" s="17" t="s">
        <v>174</v>
      </c>
      <c r="C167" s="30" t="s">
        <v>157</v>
      </c>
      <c r="D167" s="30" t="s">
        <v>374</v>
      </c>
      <c r="E167" s="30" t="s">
        <v>307</v>
      </c>
      <c r="F167" s="30" t="s">
        <v>394</v>
      </c>
      <c r="G167" s="74">
        <f aca="true" t="shared" si="14" ref="G167:G181">H167+I167</f>
        <v>1064.53307</v>
      </c>
      <c r="H167" s="74">
        <f>H168+H171</f>
        <v>120</v>
      </c>
      <c r="I167" s="74">
        <f>I168</f>
        <v>944.53307</v>
      </c>
    </row>
    <row r="168" spans="1:9" ht="82.5">
      <c r="A168" s="14" t="s">
        <v>681</v>
      </c>
      <c r="B168" s="17" t="s">
        <v>174</v>
      </c>
      <c r="C168" s="30" t="s">
        <v>157</v>
      </c>
      <c r="D168" s="30" t="s">
        <v>374</v>
      </c>
      <c r="E168" s="30" t="s">
        <v>42</v>
      </c>
      <c r="F168" s="30" t="s">
        <v>394</v>
      </c>
      <c r="G168" s="74">
        <f t="shared" si="14"/>
        <v>944.53307</v>
      </c>
      <c r="H168" s="74"/>
      <c r="I168" s="74">
        <f>I169</f>
        <v>944.53307</v>
      </c>
    </row>
    <row r="169" spans="1:9" ht="30" customHeight="1">
      <c r="A169" s="14" t="s">
        <v>185</v>
      </c>
      <c r="B169" s="17" t="s">
        <v>174</v>
      </c>
      <c r="C169" s="30" t="s">
        <v>157</v>
      </c>
      <c r="D169" s="30" t="s">
        <v>374</v>
      </c>
      <c r="E169" s="30" t="s">
        <v>42</v>
      </c>
      <c r="F169" s="30" t="s">
        <v>155</v>
      </c>
      <c r="G169" s="74">
        <f t="shared" si="14"/>
        <v>944.53307</v>
      </c>
      <c r="H169" s="74"/>
      <c r="I169" s="74">
        <f>I170</f>
        <v>944.53307</v>
      </c>
    </row>
    <row r="170" spans="1:11" ht="45" customHeight="1">
      <c r="A170" s="37" t="s">
        <v>186</v>
      </c>
      <c r="B170" s="17" t="s">
        <v>174</v>
      </c>
      <c r="C170" s="30" t="s">
        <v>157</v>
      </c>
      <c r="D170" s="30" t="s">
        <v>374</v>
      </c>
      <c r="E170" s="30" t="s">
        <v>42</v>
      </c>
      <c r="F170" s="30" t="s">
        <v>187</v>
      </c>
      <c r="G170" s="74">
        <f t="shared" si="14"/>
        <v>944.53307</v>
      </c>
      <c r="H170" s="74"/>
      <c r="I170" s="74">
        <f>265.91093+678.62214</f>
        <v>944.53307</v>
      </c>
      <c r="K170" s="73"/>
    </row>
    <row r="171" spans="1:11" ht="73.5" customHeight="1">
      <c r="A171" s="46" t="s">
        <v>965</v>
      </c>
      <c r="B171" s="63" t="s">
        <v>174</v>
      </c>
      <c r="C171" s="49" t="s">
        <v>157</v>
      </c>
      <c r="D171" s="49" t="s">
        <v>374</v>
      </c>
      <c r="E171" s="49" t="s">
        <v>966</v>
      </c>
      <c r="F171" s="49" t="s">
        <v>394</v>
      </c>
      <c r="G171" s="83">
        <f>H171+I171</f>
        <v>120</v>
      </c>
      <c r="H171" s="83">
        <f>H172</f>
        <v>120</v>
      </c>
      <c r="I171" s="83"/>
      <c r="K171" s="73"/>
    </row>
    <row r="172" spans="1:11" ht="34.5" customHeight="1">
      <c r="A172" s="14" t="s">
        <v>185</v>
      </c>
      <c r="B172" s="17" t="s">
        <v>174</v>
      </c>
      <c r="C172" s="30" t="s">
        <v>157</v>
      </c>
      <c r="D172" s="30" t="s">
        <v>374</v>
      </c>
      <c r="E172" s="30" t="s">
        <v>966</v>
      </c>
      <c r="F172" s="30" t="s">
        <v>155</v>
      </c>
      <c r="G172" s="74">
        <f>H172+I172</f>
        <v>120</v>
      </c>
      <c r="H172" s="74">
        <f>H173</f>
        <v>120</v>
      </c>
      <c r="I172" s="74"/>
      <c r="K172" s="73"/>
    </row>
    <row r="173" spans="1:11" ht="43.5" customHeight="1">
      <c r="A173" s="37" t="s">
        <v>186</v>
      </c>
      <c r="B173" s="17" t="s">
        <v>174</v>
      </c>
      <c r="C173" s="30" t="s">
        <v>157</v>
      </c>
      <c r="D173" s="30" t="s">
        <v>374</v>
      </c>
      <c r="E173" s="30" t="s">
        <v>966</v>
      </c>
      <c r="F173" s="30" t="s">
        <v>187</v>
      </c>
      <c r="G173" s="74">
        <f>H173+I173</f>
        <v>120</v>
      </c>
      <c r="H173" s="74">
        <v>120</v>
      </c>
      <c r="I173" s="74"/>
      <c r="K173" s="73"/>
    </row>
    <row r="174" spans="1:9" ht="13.5">
      <c r="A174" s="14" t="s">
        <v>401</v>
      </c>
      <c r="B174" s="17">
        <v>951</v>
      </c>
      <c r="C174" s="30" t="s">
        <v>157</v>
      </c>
      <c r="D174" s="30" t="s">
        <v>365</v>
      </c>
      <c r="E174" s="30" t="s">
        <v>307</v>
      </c>
      <c r="F174" s="30" t="s">
        <v>394</v>
      </c>
      <c r="G174" s="74">
        <f t="shared" si="14"/>
        <v>2723.38708</v>
      </c>
      <c r="H174" s="74">
        <f>H175</f>
        <v>2720</v>
      </c>
      <c r="I174" s="74">
        <f>I176+I184</f>
        <v>3.38708</v>
      </c>
    </row>
    <row r="175" spans="1:9" ht="87.75" customHeight="1">
      <c r="A175" s="45" t="s">
        <v>467</v>
      </c>
      <c r="B175" s="63" t="s">
        <v>174</v>
      </c>
      <c r="C175" s="49" t="s">
        <v>157</v>
      </c>
      <c r="D175" s="49" t="s">
        <v>365</v>
      </c>
      <c r="E175" s="49" t="s">
        <v>307</v>
      </c>
      <c r="F175" s="49" t="s">
        <v>394</v>
      </c>
      <c r="G175" s="83">
        <f t="shared" si="14"/>
        <v>2720</v>
      </c>
      <c r="H175" s="83">
        <f>H176+H180</f>
        <v>2720</v>
      </c>
      <c r="I175" s="83">
        <f>I176+I180</f>
        <v>0</v>
      </c>
    </row>
    <row r="176" spans="1:11" ht="13.5">
      <c r="A176" s="14" t="s">
        <v>402</v>
      </c>
      <c r="B176" s="17">
        <v>951</v>
      </c>
      <c r="C176" s="30" t="s">
        <v>157</v>
      </c>
      <c r="D176" s="30" t="s">
        <v>365</v>
      </c>
      <c r="E176" s="30" t="s">
        <v>468</v>
      </c>
      <c r="F176" s="30" t="s">
        <v>394</v>
      </c>
      <c r="G176" s="74">
        <f t="shared" si="14"/>
        <v>2720</v>
      </c>
      <c r="H176" s="74">
        <f>H177+H182</f>
        <v>2720</v>
      </c>
      <c r="I176" s="74">
        <f aca="true" t="shared" si="15" ref="H176:I178">I177</f>
        <v>0</v>
      </c>
      <c r="K176" s="73"/>
    </row>
    <row r="177" spans="1:9" ht="30.75" customHeight="1">
      <c r="A177" s="14" t="s">
        <v>403</v>
      </c>
      <c r="B177" s="17">
        <v>951</v>
      </c>
      <c r="C177" s="30" t="s">
        <v>157</v>
      </c>
      <c r="D177" s="30" t="s">
        <v>365</v>
      </c>
      <c r="E177" s="30" t="s">
        <v>468</v>
      </c>
      <c r="F177" s="30" t="s">
        <v>394</v>
      </c>
      <c r="G177" s="74">
        <f t="shared" si="14"/>
        <v>2720</v>
      </c>
      <c r="H177" s="74">
        <f t="shared" si="15"/>
        <v>2720</v>
      </c>
      <c r="I177" s="74">
        <f t="shared" si="15"/>
        <v>0</v>
      </c>
    </row>
    <row r="178" spans="1:9" ht="13.5">
      <c r="A178" s="14" t="s">
        <v>190</v>
      </c>
      <c r="B178" s="17">
        <v>951</v>
      </c>
      <c r="C178" s="30" t="s">
        <v>157</v>
      </c>
      <c r="D178" s="30" t="s">
        <v>365</v>
      </c>
      <c r="E178" s="30" t="s">
        <v>468</v>
      </c>
      <c r="F178" s="30" t="s">
        <v>191</v>
      </c>
      <c r="G178" s="74">
        <f t="shared" si="14"/>
        <v>2720</v>
      </c>
      <c r="H178" s="74">
        <f t="shared" si="15"/>
        <v>2720</v>
      </c>
      <c r="I178" s="74">
        <f t="shared" si="15"/>
        <v>0</v>
      </c>
    </row>
    <row r="179" spans="1:9" ht="48.75" customHeight="1">
      <c r="A179" s="14" t="s">
        <v>676</v>
      </c>
      <c r="B179" s="17">
        <v>951</v>
      </c>
      <c r="C179" s="30" t="s">
        <v>157</v>
      </c>
      <c r="D179" s="30" t="s">
        <v>365</v>
      </c>
      <c r="E179" s="30" t="s">
        <v>468</v>
      </c>
      <c r="F179" s="30" t="s">
        <v>372</v>
      </c>
      <c r="G179" s="74">
        <f t="shared" si="14"/>
        <v>2720</v>
      </c>
      <c r="H179" s="74">
        <f>2300+420</f>
        <v>2720</v>
      </c>
      <c r="I179" s="74">
        <v>0</v>
      </c>
    </row>
    <row r="180" spans="1:9" ht="17.25" customHeight="1" hidden="1">
      <c r="A180" s="37" t="s">
        <v>196</v>
      </c>
      <c r="B180" s="17">
        <v>951</v>
      </c>
      <c r="C180" s="30" t="s">
        <v>157</v>
      </c>
      <c r="D180" s="30" t="s">
        <v>365</v>
      </c>
      <c r="E180" s="30" t="s">
        <v>647</v>
      </c>
      <c r="F180" s="30" t="s">
        <v>197</v>
      </c>
      <c r="G180" s="74">
        <f t="shared" si="14"/>
        <v>0</v>
      </c>
      <c r="H180" s="74">
        <f>H181</f>
        <v>0</v>
      </c>
      <c r="I180" s="74"/>
    </row>
    <row r="181" spans="1:9" ht="18.75" customHeight="1" hidden="1">
      <c r="A181" s="37" t="s">
        <v>290</v>
      </c>
      <c r="B181" s="17">
        <v>951</v>
      </c>
      <c r="C181" s="30" t="s">
        <v>157</v>
      </c>
      <c r="D181" s="30" t="s">
        <v>365</v>
      </c>
      <c r="E181" s="30" t="s">
        <v>647</v>
      </c>
      <c r="F181" s="30" t="s">
        <v>437</v>
      </c>
      <c r="G181" s="74">
        <f t="shared" si="14"/>
        <v>0</v>
      </c>
      <c r="H181" s="74">
        <v>0</v>
      </c>
      <c r="I181" s="74"/>
    </row>
    <row r="182" spans="1:9" ht="32.25" customHeight="1" hidden="1">
      <c r="A182" s="14" t="s">
        <v>185</v>
      </c>
      <c r="B182" s="17">
        <v>951</v>
      </c>
      <c r="C182" s="30" t="s">
        <v>157</v>
      </c>
      <c r="D182" s="30" t="s">
        <v>365</v>
      </c>
      <c r="E182" s="30" t="s">
        <v>468</v>
      </c>
      <c r="F182" s="30" t="s">
        <v>155</v>
      </c>
      <c r="G182" s="74">
        <f>H182</f>
        <v>0</v>
      </c>
      <c r="H182" s="74">
        <f>H183</f>
        <v>0</v>
      </c>
      <c r="I182" s="74">
        <f>I183</f>
        <v>0</v>
      </c>
    </row>
    <row r="183" spans="1:9" ht="42.75" customHeight="1" hidden="1">
      <c r="A183" s="37" t="s">
        <v>186</v>
      </c>
      <c r="B183" s="17">
        <v>951</v>
      </c>
      <c r="C183" s="30" t="s">
        <v>157</v>
      </c>
      <c r="D183" s="30" t="s">
        <v>365</v>
      </c>
      <c r="E183" s="30" t="s">
        <v>468</v>
      </c>
      <c r="F183" s="30" t="s">
        <v>187</v>
      </c>
      <c r="G183" s="74">
        <f>H183</f>
        <v>0</v>
      </c>
      <c r="H183" s="74">
        <v>0</v>
      </c>
      <c r="I183" s="74">
        <v>0</v>
      </c>
    </row>
    <row r="184" spans="1:9" ht="126" customHeight="1">
      <c r="A184" s="46" t="s">
        <v>542</v>
      </c>
      <c r="B184" s="63" t="s">
        <v>174</v>
      </c>
      <c r="C184" s="49" t="s">
        <v>157</v>
      </c>
      <c r="D184" s="49" t="s">
        <v>365</v>
      </c>
      <c r="E184" s="49" t="s">
        <v>307</v>
      </c>
      <c r="F184" s="49" t="s">
        <v>394</v>
      </c>
      <c r="G184" s="83">
        <f aca="true" t="shared" si="16" ref="G184:G193">H184+I184</f>
        <v>3.38708</v>
      </c>
      <c r="H184" s="83">
        <v>0</v>
      </c>
      <c r="I184" s="83">
        <f>I185</f>
        <v>3.38708</v>
      </c>
    </row>
    <row r="185" spans="1:9" ht="33" customHeight="1">
      <c r="A185" s="14" t="s">
        <v>185</v>
      </c>
      <c r="B185" s="17" t="s">
        <v>174</v>
      </c>
      <c r="C185" s="30" t="s">
        <v>157</v>
      </c>
      <c r="D185" s="30" t="s">
        <v>365</v>
      </c>
      <c r="E185" s="30" t="s">
        <v>543</v>
      </c>
      <c r="F185" s="30" t="s">
        <v>155</v>
      </c>
      <c r="G185" s="74">
        <f t="shared" si="16"/>
        <v>3.38708</v>
      </c>
      <c r="H185" s="74">
        <v>0</v>
      </c>
      <c r="I185" s="74">
        <f>I186</f>
        <v>3.38708</v>
      </c>
    </row>
    <row r="186" spans="1:9" ht="33" customHeight="1">
      <c r="A186" s="37" t="s">
        <v>186</v>
      </c>
      <c r="B186" s="17" t="s">
        <v>174</v>
      </c>
      <c r="C186" s="30" t="s">
        <v>157</v>
      </c>
      <c r="D186" s="30" t="s">
        <v>365</v>
      </c>
      <c r="E186" s="30" t="s">
        <v>543</v>
      </c>
      <c r="F186" s="30" t="s">
        <v>187</v>
      </c>
      <c r="G186" s="74">
        <f t="shared" si="16"/>
        <v>3.38708</v>
      </c>
      <c r="H186" s="74">
        <v>0</v>
      </c>
      <c r="I186" s="74">
        <v>3.38708</v>
      </c>
    </row>
    <row r="187" spans="1:9" ht="17.25" customHeight="1">
      <c r="A187" s="45" t="s">
        <v>366</v>
      </c>
      <c r="B187" s="63">
        <v>951</v>
      </c>
      <c r="C187" s="49" t="s">
        <v>157</v>
      </c>
      <c r="D187" s="49" t="s">
        <v>362</v>
      </c>
      <c r="E187" s="49" t="s">
        <v>307</v>
      </c>
      <c r="F187" s="49" t="s">
        <v>394</v>
      </c>
      <c r="G187" s="83">
        <f t="shared" si="16"/>
        <v>42807.14883</v>
      </c>
      <c r="H187" s="83">
        <f>H188+H201</f>
        <v>22807.14883</v>
      </c>
      <c r="I187" s="83">
        <f>I188</f>
        <v>20000</v>
      </c>
    </row>
    <row r="188" spans="1:9" ht="87" customHeight="1">
      <c r="A188" s="45" t="s">
        <v>467</v>
      </c>
      <c r="B188" s="63" t="s">
        <v>174</v>
      </c>
      <c r="C188" s="49" t="s">
        <v>157</v>
      </c>
      <c r="D188" s="49" t="s">
        <v>362</v>
      </c>
      <c r="E188" s="49" t="s">
        <v>307</v>
      </c>
      <c r="F188" s="49" t="s">
        <v>394</v>
      </c>
      <c r="G188" s="83">
        <f t="shared" si="16"/>
        <v>42726.84883</v>
      </c>
      <c r="H188" s="83">
        <f>H189+H192+H196</f>
        <v>22726.84883</v>
      </c>
      <c r="I188" s="83">
        <f>I189+I196</f>
        <v>20000</v>
      </c>
    </row>
    <row r="189" spans="1:9" ht="33" customHeight="1">
      <c r="A189" s="14" t="s">
        <v>367</v>
      </c>
      <c r="B189" s="17">
        <v>951</v>
      </c>
      <c r="C189" s="30" t="s">
        <v>157</v>
      </c>
      <c r="D189" s="30" t="s">
        <v>362</v>
      </c>
      <c r="E189" s="30" t="s">
        <v>470</v>
      </c>
      <c r="F189" s="30" t="s">
        <v>394</v>
      </c>
      <c r="G189" s="74">
        <f t="shared" si="16"/>
        <v>8210.82863</v>
      </c>
      <c r="H189" s="74">
        <f>H190</f>
        <v>8210.82863</v>
      </c>
      <c r="I189" s="74">
        <f>I190</f>
        <v>0</v>
      </c>
    </row>
    <row r="190" spans="1:9" ht="33" customHeight="1">
      <c r="A190" s="14" t="s">
        <v>185</v>
      </c>
      <c r="B190" s="17">
        <v>951</v>
      </c>
      <c r="C190" s="30" t="s">
        <v>157</v>
      </c>
      <c r="D190" s="30" t="s">
        <v>362</v>
      </c>
      <c r="E190" s="30" t="s">
        <v>470</v>
      </c>
      <c r="F190" s="30" t="s">
        <v>155</v>
      </c>
      <c r="G190" s="74">
        <f t="shared" si="16"/>
        <v>8210.82863</v>
      </c>
      <c r="H190" s="74">
        <f>H191</f>
        <v>8210.82863</v>
      </c>
      <c r="I190" s="74">
        <f>I191</f>
        <v>0</v>
      </c>
    </row>
    <row r="191" spans="1:9" ht="41.25" customHeight="1">
      <c r="A191" s="37" t="s">
        <v>186</v>
      </c>
      <c r="B191" s="17">
        <v>951</v>
      </c>
      <c r="C191" s="30" t="s">
        <v>157</v>
      </c>
      <c r="D191" s="30" t="s">
        <v>362</v>
      </c>
      <c r="E191" s="30" t="s">
        <v>470</v>
      </c>
      <c r="F191" s="30" t="s">
        <v>187</v>
      </c>
      <c r="G191" s="74">
        <f t="shared" si="16"/>
        <v>8210.82863</v>
      </c>
      <c r="H191" s="74">
        <f>4183.9798+8726.84883-4700</f>
        <v>8210.82863</v>
      </c>
      <c r="I191" s="74"/>
    </row>
    <row r="192" spans="1:9" ht="13.5">
      <c r="A192" s="37" t="s">
        <v>196</v>
      </c>
      <c r="B192" s="17">
        <v>951</v>
      </c>
      <c r="C192" s="30" t="s">
        <v>157</v>
      </c>
      <c r="D192" s="30" t="s">
        <v>362</v>
      </c>
      <c r="E192" s="30" t="s">
        <v>469</v>
      </c>
      <c r="F192" s="30" t="s">
        <v>197</v>
      </c>
      <c r="G192" s="74">
        <f t="shared" si="16"/>
        <v>14314</v>
      </c>
      <c r="H192" s="74">
        <f>H193+H194+H195</f>
        <v>14314</v>
      </c>
      <c r="I192" s="74"/>
    </row>
    <row r="193" spans="1:9" ht="16.5" customHeight="1">
      <c r="A193" s="37" t="s">
        <v>290</v>
      </c>
      <c r="B193" s="17">
        <v>951</v>
      </c>
      <c r="C193" s="30" t="s">
        <v>157</v>
      </c>
      <c r="D193" s="30" t="s">
        <v>362</v>
      </c>
      <c r="E193" s="30" t="s">
        <v>469</v>
      </c>
      <c r="F193" s="30" t="s">
        <v>437</v>
      </c>
      <c r="G193" s="74">
        <f t="shared" si="16"/>
        <v>9614</v>
      </c>
      <c r="H193" s="74">
        <v>9614</v>
      </c>
      <c r="I193" s="74"/>
    </row>
    <row r="194" spans="1:9" ht="82.5">
      <c r="A194" s="37" t="s">
        <v>489</v>
      </c>
      <c r="B194" s="17" t="s">
        <v>174</v>
      </c>
      <c r="C194" s="30" t="s">
        <v>157</v>
      </c>
      <c r="D194" s="30" t="s">
        <v>362</v>
      </c>
      <c r="E194" s="30" t="s">
        <v>490</v>
      </c>
      <c r="F194" s="30" t="s">
        <v>437</v>
      </c>
      <c r="G194" s="74">
        <f>H194</f>
        <v>4700</v>
      </c>
      <c r="H194" s="74">
        <v>4700</v>
      </c>
      <c r="I194" s="74"/>
    </row>
    <row r="195" spans="1:9" ht="82.5" hidden="1">
      <c r="A195" s="37" t="s">
        <v>493</v>
      </c>
      <c r="B195" s="17">
        <v>953</v>
      </c>
      <c r="C195" s="30" t="s">
        <v>157</v>
      </c>
      <c r="D195" s="30" t="s">
        <v>362</v>
      </c>
      <c r="E195" s="30" t="s">
        <v>490</v>
      </c>
      <c r="F195" s="30" t="s">
        <v>437</v>
      </c>
      <c r="G195" s="74">
        <f>H195</f>
        <v>0</v>
      </c>
      <c r="H195" s="74"/>
      <c r="I195" s="74"/>
    </row>
    <row r="196" spans="1:9" ht="29.25" customHeight="1">
      <c r="A196" s="46" t="s">
        <v>688</v>
      </c>
      <c r="B196" s="63">
        <v>951</v>
      </c>
      <c r="C196" s="49" t="s">
        <v>157</v>
      </c>
      <c r="D196" s="49" t="s">
        <v>362</v>
      </c>
      <c r="E196" s="49" t="s">
        <v>447</v>
      </c>
      <c r="F196" s="49" t="s">
        <v>394</v>
      </c>
      <c r="G196" s="83">
        <f>H196+I196</f>
        <v>20202.0202</v>
      </c>
      <c r="H196" s="83">
        <f>H198+H200</f>
        <v>202.0202</v>
      </c>
      <c r="I196" s="83">
        <f>I198+I200</f>
        <v>20000</v>
      </c>
    </row>
    <row r="197" spans="1:9" ht="29.25" customHeight="1">
      <c r="A197" s="14" t="s">
        <v>185</v>
      </c>
      <c r="B197" s="17">
        <v>951</v>
      </c>
      <c r="C197" s="30" t="s">
        <v>157</v>
      </c>
      <c r="D197" s="30" t="s">
        <v>362</v>
      </c>
      <c r="E197" s="30" t="s">
        <v>682</v>
      </c>
      <c r="F197" s="30" t="s">
        <v>155</v>
      </c>
      <c r="G197" s="74">
        <f>I197</f>
        <v>20000</v>
      </c>
      <c r="H197" s="74"/>
      <c r="I197" s="74">
        <f>I198</f>
        <v>20000</v>
      </c>
    </row>
    <row r="198" spans="1:9" ht="41.25">
      <c r="A198" s="37" t="s">
        <v>186</v>
      </c>
      <c r="B198" s="17">
        <v>951</v>
      </c>
      <c r="C198" s="30" t="s">
        <v>157</v>
      </c>
      <c r="D198" s="30" t="s">
        <v>362</v>
      </c>
      <c r="E198" s="30" t="s">
        <v>682</v>
      </c>
      <c r="F198" s="30" t="s">
        <v>187</v>
      </c>
      <c r="G198" s="74">
        <f>H198+I198</f>
        <v>20000</v>
      </c>
      <c r="H198" s="74"/>
      <c r="I198" s="74">
        <v>20000</v>
      </c>
    </row>
    <row r="199" spans="1:9" ht="27">
      <c r="A199" s="14" t="s">
        <v>185</v>
      </c>
      <c r="B199" s="17">
        <v>951</v>
      </c>
      <c r="C199" s="30" t="s">
        <v>157</v>
      </c>
      <c r="D199" s="30" t="s">
        <v>362</v>
      </c>
      <c r="E199" s="30" t="s">
        <v>703</v>
      </c>
      <c r="F199" s="30" t="s">
        <v>155</v>
      </c>
      <c r="G199" s="74">
        <f>H199</f>
        <v>202.0202</v>
      </c>
      <c r="H199" s="74">
        <f>H200</f>
        <v>202.0202</v>
      </c>
      <c r="I199" s="74"/>
    </row>
    <row r="200" spans="1:9" ht="41.25">
      <c r="A200" s="37" t="s">
        <v>186</v>
      </c>
      <c r="B200" s="17">
        <v>951</v>
      </c>
      <c r="C200" s="30" t="s">
        <v>157</v>
      </c>
      <c r="D200" s="30" t="s">
        <v>362</v>
      </c>
      <c r="E200" s="30" t="s">
        <v>703</v>
      </c>
      <c r="F200" s="30" t="s">
        <v>187</v>
      </c>
      <c r="G200" s="74">
        <f>H200</f>
        <v>202.0202</v>
      </c>
      <c r="H200" s="74">
        <v>202.0202</v>
      </c>
      <c r="I200" s="116"/>
    </row>
    <row r="201" spans="1:9" ht="30.75" customHeight="1">
      <c r="A201" s="46" t="s">
        <v>149</v>
      </c>
      <c r="B201" s="63" t="s">
        <v>174</v>
      </c>
      <c r="C201" s="49" t="s">
        <v>157</v>
      </c>
      <c r="D201" s="49" t="s">
        <v>362</v>
      </c>
      <c r="E201" s="49" t="s">
        <v>13</v>
      </c>
      <c r="F201" s="49" t="s">
        <v>394</v>
      </c>
      <c r="G201" s="83">
        <f aca="true" t="shared" si="17" ref="G201:G212">H201+I201</f>
        <v>80.3</v>
      </c>
      <c r="H201" s="83">
        <f>H202</f>
        <v>80.3</v>
      </c>
      <c r="I201" s="83"/>
    </row>
    <row r="202" spans="1:9" ht="31.5" customHeight="1">
      <c r="A202" s="37" t="s">
        <v>150</v>
      </c>
      <c r="B202" s="17" t="s">
        <v>174</v>
      </c>
      <c r="C202" s="30" t="s">
        <v>157</v>
      </c>
      <c r="D202" s="30" t="s">
        <v>362</v>
      </c>
      <c r="E202" s="30" t="s">
        <v>14</v>
      </c>
      <c r="F202" s="30" t="s">
        <v>394</v>
      </c>
      <c r="G202" s="74">
        <f t="shared" si="17"/>
        <v>80.3</v>
      </c>
      <c r="H202" s="74">
        <f>H203</f>
        <v>80.3</v>
      </c>
      <c r="I202" s="74"/>
    </row>
    <row r="203" spans="1:9" ht="19.5" customHeight="1">
      <c r="A203" s="14" t="s">
        <v>544</v>
      </c>
      <c r="B203" s="17" t="s">
        <v>174</v>
      </c>
      <c r="C203" s="30" t="s">
        <v>157</v>
      </c>
      <c r="D203" s="30" t="s">
        <v>362</v>
      </c>
      <c r="E203" s="17" t="s">
        <v>545</v>
      </c>
      <c r="F203" s="30" t="s">
        <v>394</v>
      </c>
      <c r="G203" s="74">
        <f t="shared" si="17"/>
        <v>80.3</v>
      </c>
      <c r="H203" s="74">
        <f>H204+H206</f>
        <v>80.3</v>
      </c>
      <c r="I203" s="74"/>
    </row>
    <row r="204" spans="1:9" ht="30.75" customHeight="1" hidden="1">
      <c r="A204" s="14" t="s">
        <v>185</v>
      </c>
      <c r="B204" s="17" t="s">
        <v>174</v>
      </c>
      <c r="C204" s="30" t="s">
        <v>157</v>
      </c>
      <c r="D204" s="30" t="s">
        <v>362</v>
      </c>
      <c r="E204" s="17" t="s">
        <v>545</v>
      </c>
      <c r="F204" s="30" t="s">
        <v>155</v>
      </c>
      <c r="G204" s="74">
        <f t="shared" si="17"/>
        <v>0</v>
      </c>
      <c r="H204" s="74">
        <f>H205</f>
        <v>0</v>
      </c>
      <c r="I204" s="74"/>
    </row>
    <row r="205" spans="1:9" ht="45" customHeight="1" hidden="1">
      <c r="A205" s="37" t="s">
        <v>186</v>
      </c>
      <c r="B205" s="17" t="s">
        <v>174</v>
      </c>
      <c r="C205" s="30" t="s">
        <v>157</v>
      </c>
      <c r="D205" s="30" t="s">
        <v>362</v>
      </c>
      <c r="E205" s="17" t="s">
        <v>545</v>
      </c>
      <c r="F205" s="30" t="s">
        <v>187</v>
      </c>
      <c r="G205" s="74">
        <f t="shared" si="17"/>
        <v>0</v>
      </c>
      <c r="H205" s="74">
        <v>0</v>
      </c>
      <c r="I205" s="74"/>
    </row>
    <row r="206" spans="1:9" ht="18" customHeight="1">
      <c r="A206" s="14" t="s">
        <v>190</v>
      </c>
      <c r="B206" s="17" t="s">
        <v>174</v>
      </c>
      <c r="C206" s="30" t="s">
        <v>157</v>
      </c>
      <c r="D206" s="30" t="s">
        <v>362</v>
      </c>
      <c r="E206" s="17" t="s">
        <v>545</v>
      </c>
      <c r="F206" s="30" t="s">
        <v>191</v>
      </c>
      <c r="G206" s="74">
        <f t="shared" si="17"/>
        <v>80.3</v>
      </c>
      <c r="H206" s="74">
        <f>H207</f>
        <v>80.3</v>
      </c>
      <c r="I206" s="74"/>
    </row>
    <row r="207" spans="1:9" ht="15" customHeight="1">
      <c r="A207" s="31" t="s">
        <v>188</v>
      </c>
      <c r="B207" s="17" t="s">
        <v>174</v>
      </c>
      <c r="C207" s="30" t="s">
        <v>157</v>
      </c>
      <c r="D207" s="30" t="s">
        <v>362</v>
      </c>
      <c r="E207" s="17" t="s">
        <v>545</v>
      </c>
      <c r="F207" s="30" t="s">
        <v>189</v>
      </c>
      <c r="G207" s="74">
        <f t="shared" si="17"/>
        <v>80.3</v>
      </c>
      <c r="H207" s="74">
        <f>80.3</f>
        <v>80.3</v>
      </c>
      <c r="I207" s="74"/>
    </row>
    <row r="208" spans="1:9" ht="27">
      <c r="A208" s="14" t="s">
        <v>347</v>
      </c>
      <c r="B208" s="66">
        <v>951</v>
      </c>
      <c r="C208" s="30" t="s">
        <v>157</v>
      </c>
      <c r="D208" s="30" t="s">
        <v>368</v>
      </c>
      <c r="E208" s="30" t="s">
        <v>307</v>
      </c>
      <c r="F208" s="30" t="s">
        <v>394</v>
      </c>
      <c r="G208" s="74">
        <f t="shared" si="17"/>
        <v>200</v>
      </c>
      <c r="H208" s="95">
        <f>H209</f>
        <v>200</v>
      </c>
      <c r="I208" s="95">
        <f>I209</f>
        <v>0</v>
      </c>
    </row>
    <row r="209" spans="1:9" ht="58.5" customHeight="1">
      <c r="A209" s="45" t="s">
        <v>444</v>
      </c>
      <c r="B209" s="63">
        <v>951</v>
      </c>
      <c r="C209" s="49" t="s">
        <v>157</v>
      </c>
      <c r="D209" s="49" t="s">
        <v>368</v>
      </c>
      <c r="E209" s="49" t="s">
        <v>445</v>
      </c>
      <c r="F209" s="49" t="s">
        <v>394</v>
      </c>
      <c r="G209" s="83">
        <f t="shared" si="17"/>
        <v>200</v>
      </c>
      <c r="H209" s="83">
        <f>H210</f>
        <v>200</v>
      </c>
      <c r="I209" s="83">
        <f aca="true" t="shared" si="18" ref="H209:I211">I210</f>
        <v>0</v>
      </c>
    </row>
    <row r="210" spans="1:9" ht="99" customHeight="1">
      <c r="A210" s="14" t="s">
        <v>370</v>
      </c>
      <c r="B210" s="66">
        <v>951</v>
      </c>
      <c r="C210" s="30" t="s">
        <v>157</v>
      </c>
      <c r="D210" s="30" t="s">
        <v>368</v>
      </c>
      <c r="E210" s="30" t="s">
        <v>446</v>
      </c>
      <c r="F210" s="30" t="s">
        <v>394</v>
      </c>
      <c r="G210" s="74">
        <f t="shared" si="17"/>
        <v>200</v>
      </c>
      <c r="H210" s="95">
        <f t="shared" si="18"/>
        <v>200</v>
      </c>
      <c r="I210" s="95">
        <f t="shared" si="18"/>
        <v>0</v>
      </c>
    </row>
    <row r="211" spans="1:9" ht="16.5" customHeight="1">
      <c r="A211" s="14" t="s">
        <v>190</v>
      </c>
      <c r="B211" s="66">
        <v>951</v>
      </c>
      <c r="C211" s="30" t="s">
        <v>157</v>
      </c>
      <c r="D211" s="30" t="s">
        <v>368</v>
      </c>
      <c r="E211" s="30" t="s">
        <v>446</v>
      </c>
      <c r="F211" s="30" t="s">
        <v>191</v>
      </c>
      <c r="G211" s="74">
        <f t="shared" si="17"/>
        <v>200</v>
      </c>
      <c r="H211" s="95">
        <f t="shared" si="18"/>
        <v>200</v>
      </c>
      <c r="I211" s="95">
        <f t="shared" si="18"/>
        <v>0</v>
      </c>
    </row>
    <row r="212" spans="1:9" ht="48" customHeight="1">
      <c r="A212" s="14" t="s">
        <v>676</v>
      </c>
      <c r="B212" s="66">
        <v>951</v>
      </c>
      <c r="C212" s="30" t="s">
        <v>157</v>
      </c>
      <c r="D212" s="30" t="s">
        <v>368</v>
      </c>
      <c r="E212" s="30" t="s">
        <v>446</v>
      </c>
      <c r="F212" s="30" t="s">
        <v>372</v>
      </c>
      <c r="G212" s="74">
        <f t="shared" si="17"/>
        <v>200</v>
      </c>
      <c r="H212" s="95">
        <v>200</v>
      </c>
      <c r="I212" s="95"/>
    </row>
    <row r="213" spans="1:9" ht="13.5" hidden="1">
      <c r="A213" s="45"/>
      <c r="B213" s="63"/>
      <c r="C213" s="49"/>
      <c r="D213" s="49"/>
      <c r="E213" s="49"/>
      <c r="F213" s="49"/>
      <c r="G213" s="83"/>
      <c r="H213" s="83"/>
      <c r="I213" s="83"/>
    </row>
    <row r="214" spans="1:9" ht="13.5" hidden="1">
      <c r="A214" s="37"/>
      <c r="B214" s="66"/>
      <c r="C214" s="30"/>
      <c r="D214" s="30"/>
      <c r="E214" s="30"/>
      <c r="F214" s="30"/>
      <c r="G214" s="74"/>
      <c r="H214" s="95"/>
      <c r="I214" s="95"/>
    </row>
    <row r="215" spans="1:9" ht="13.5" hidden="1">
      <c r="A215" s="37"/>
      <c r="B215" s="66"/>
      <c r="C215" s="30"/>
      <c r="D215" s="30"/>
      <c r="E215" s="30"/>
      <c r="F215" s="30"/>
      <c r="G215" s="74"/>
      <c r="H215" s="95"/>
      <c r="I215" s="95"/>
    </row>
    <row r="216" spans="1:9" ht="29.25" customHeight="1">
      <c r="A216" s="91" t="s">
        <v>373</v>
      </c>
      <c r="B216" s="150">
        <v>951</v>
      </c>
      <c r="C216" s="69" t="s">
        <v>374</v>
      </c>
      <c r="D216" s="69" t="s">
        <v>147</v>
      </c>
      <c r="E216" s="69" t="s">
        <v>307</v>
      </c>
      <c r="F216" s="69" t="s">
        <v>394</v>
      </c>
      <c r="G216" s="107">
        <f aca="true" t="shared" si="19" ref="G216:G244">H216+I216</f>
        <v>5774.3561500000005</v>
      </c>
      <c r="H216" s="82">
        <f>H217+H251+H241</f>
        <v>5773.072</v>
      </c>
      <c r="I216" s="82">
        <f>I217+I251+I241</f>
        <v>1.28415</v>
      </c>
    </row>
    <row r="217" spans="1:9" ht="13.5">
      <c r="A217" s="45" t="s">
        <v>348</v>
      </c>
      <c r="B217" s="63">
        <v>951</v>
      </c>
      <c r="C217" s="49" t="s">
        <v>374</v>
      </c>
      <c r="D217" s="49" t="s">
        <v>148</v>
      </c>
      <c r="E217" s="49" t="s">
        <v>307</v>
      </c>
      <c r="F217" s="49" t="s">
        <v>394</v>
      </c>
      <c r="G217" s="83">
        <f t="shared" si="19"/>
        <v>1605.6999999999998</v>
      </c>
      <c r="H217" s="83">
        <f>H218+H222+H225+H228+H233+H238</f>
        <v>1605.6999999999998</v>
      </c>
      <c r="I217" s="83">
        <f>I218+I228</f>
        <v>0</v>
      </c>
    </row>
    <row r="218" spans="1:9" ht="17.25" customHeight="1">
      <c r="A218" s="14" t="s">
        <v>349</v>
      </c>
      <c r="B218" s="17">
        <v>951</v>
      </c>
      <c r="C218" s="30" t="s">
        <v>374</v>
      </c>
      <c r="D218" s="30" t="s">
        <v>148</v>
      </c>
      <c r="E218" s="30" t="s">
        <v>26</v>
      </c>
      <c r="F218" s="30" t="s">
        <v>394</v>
      </c>
      <c r="G218" s="74">
        <f t="shared" si="19"/>
        <v>521.8</v>
      </c>
      <c r="H218" s="74">
        <f>H219</f>
        <v>521.8</v>
      </c>
      <c r="I218" s="74">
        <f aca="true" t="shared" si="20" ref="H218:I220">I219</f>
        <v>0</v>
      </c>
    </row>
    <row r="219" spans="1:9" ht="27">
      <c r="A219" s="14" t="s">
        <v>546</v>
      </c>
      <c r="B219" s="17">
        <v>951</v>
      </c>
      <c r="C219" s="30" t="s">
        <v>374</v>
      </c>
      <c r="D219" s="30" t="s">
        <v>148</v>
      </c>
      <c r="E219" s="30" t="s">
        <v>26</v>
      </c>
      <c r="F219" s="30" t="s">
        <v>394</v>
      </c>
      <c r="G219" s="74">
        <f t="shared" si="19"/>
        <v>521.8</v>
      </c>
      <c r="H219" s="74">
        <f t="shared" si="20"/>
        <v>521.8</v>
      </c>
      <c r="I219" s="74">
        <f t="shared" si="20"/>
        <v>0</v>
      </c>
    </row>
    <row r="220" spans="1:9" ht="30" customHeight="1">
      <c r="A220" s="14" t="s">
        <v>185</v>
      </c>
      <c r="B220" s="17">
        <v>951</v>
      </c>
      <c r="C220" s="30" t="s">
        <v>374</v>
      </c>
      <c r="D220" s="30" t="s">
        <v>148</v>
      </c>
      <c r="E220" s="30" t="s">
        <v>26</v>
      </c>
      <c r="F220" s="30" t="s">
        <v>155</v>
      </c>
      <c r="G220" s="74">
        <f t="shared" si="19"/>
        <v>521.8</v>
      </c>
      <c r="H220" s="74">
        <f t="shared" si="20"/>
        <v>521.8</v>
      </c>
      <c r="I220" s="74">
        <f t="shared" si="20"/>
        <v>0</v>
      </c>
    </row>
    <row r="221" spans="1:9" ht="43.5" customHeight="1">
      <c r="A221" s="37" t="s">
        <v>186</v>
      </c>
      <c r="B221" s="17">
        <v>951</v>
      </c>
      <c r="C221" s="30" t="s">
        <v>374</v>
      </c>
      <c r="D221" s="30" t="s">
        <v>148</v>
      </c>
      <c r="E221" s="30" t="s">
        <v>26</v>
      </c>
      <c r="F221" s="30" t="s">
        <v>187</v>
      </c>
      <c r="G221" s="74">
        <f t="shared" si="19"/>
        <v>521.8</v>
      </c>
      <c r="H221" s="109">
        <v>521.8</v>
      </c>
      <c r="I221" s="74"/>
    </row>
    <row r="222" spans="1:9" ht="27">
      <c r="A222" s="14" t="s">
        <v>466</v>
      </c>
      <c r="B222" s="17">
        <v>951</v>
      </c>
      <c r="C222" s="30" t="s">
        <v>374</v>
      </c>
      <c r="D222" s="30" t="s">
        <v>148</v>
      </c>
      <c r="E222" s="30" t="s">
        <v>94</v>
      </c>
      <c r="F222" s="30" t="s">
        <v>394</v>
      </c>
      <c r="G222" s="74">
        <f t="shared" si="19"/>
        <v>812.9</v>
      </c>
      <c r="H222" s="74">
        <f>H223</f>
        <v>812.9</v>
      </c>
      <c r="I222" s="74"/>
    </row>
    <row r="223" spans="1:9" ht="27">
      <c r="A223" s="14" t="s">
        <v>185</v>
      </c>
      <c r="B223" s="17">
        <v>951</v>
      </c>
      <c r="C223" s="30" t="s">
        <v>374</v>
      </c>
      <c r="D223" s="30" t="s">
        <v>148</v>
      </c>
      <c r="E223" s="30" t="s">
        <v>94</v>
      </c>
      <c r="F223" s="30" t="s">
        <v>155</v>
      </c>
      <c r="G223" s="74">
        <f t="shared" si="19"/>
        <v>812.9</v>
      </c>
      <c r="H223" s="74">
        <f>H224</f>
        <v>812.9</v>
      </c>
      <c r="I223" s="74"/>
    </row>
    <row r="224" spans="1:9" ht="41.25">
      <c r="A224" s="37" t="s">
        <v>186</v>
      </c>
      <c r="B224" s="17">
        <v>951</v>
      </c>
      <c r="C224" s="30" t="s">
        <v>374</v>
      </c>
      <c r="D224" s="30" t="s">
        <v>148</v>
      </c>
      <c r="E224" s="30" t="s">
        <v>94</v>
      </c>
      <c r="F224" s="30" t="s">
        <v>187</v>
      </c>
      <c r="G224" s="74">
        <f t="shared" si="19"/>
        <v>812.9</v>
      </c>
      <c r="H224" s="109">
        <v>812.9</v>
      </c>
      <c r="I224" s="74"/>
    </row>
    <row r="225" spans="1:9" ht="41.25" hidden="1">
      <c r="A225" s="46" t="s">
        <v>710</v>
      </c>
      <c r="B225" s="63">
        <v>951</v>
      </c>
      <c r="C225" s="49" t="s">
        <v>374</v>
      </c>
      <c r="D225" s="49" t="s">
        <v>148</v>
      </c>
      <c r="E225" s="49" t="s">
        <v>711</v>
      </c>
      <c r="F225" s="49" t="s">
        <v>394</v>
      </c>
      <c r="G225" s="83">
        <f t="shared" si="19"/>
        <v>0</v>
      </c>
      <c r="H225" s="83">
        <f>H226</f>
        <v>0</v>
      </c>
      <c r="I225" s="74"/>
    </row>
    <row r="226" spans="1:9" ht="27" hidden="1">
      <c r="A226" s="14" t="s">
        <v>185</v>
      </c>
      <c r="B226" s="17">
        <v>951</v>
      </c>
      <c r="C226" s="30" t="s">
        <v>374</v>
      </c>
      <c r="D226" s="30" t="s">
        <v>148</v>
      </c>
      <c r="E226" s="30" t="s">
        <v>711</v>
      </c>
      <c r="F226" s="30" t="s">
        <v>155</v>
      </c>
      <c r="G226" s="74">
        <f t="shared" si="19"/>
        <v>0</v>
      </c>
      <c r="H226" s="74">
        <f>H227</f>
        <v>0</v>
      </c>
      <c r="I226" s="74"/>
    </row>
    <row r="227" spans="1:9" ht="41.25" hidden="1">
      <c r="A227" s="37" t="s">
        <v>186</v>
      </c>
      <c r="B227" s="17">
        <v>951</v>
      </c>
      <c r="C227" s="30" t="s">
        <v>374</v>
      </c>
      <c r="D227" s="30" t="s">
        <v>148</v>
      </c>
      <c r="E227" s="30" t="s">
        <v>711</v>
      </c>
      <c r="F227" s="30" t="s">
        <v>187</v>
      </c>
      <c r="G227" s="74">
        <f t="shared" si="19"/>
        <v>0</v>
      </c>
      <c r="H227" s="74">
        <v>0</v>
      </c>
      <c r="I227" s="74"/>
    </row>
    <row r="228" spans="1:9" ht="69.75" customHeight="1">
      <c r="A228" s="45" t="s">
        <v>547</v>
      </c>
      <c r="B228" s="63" t="s">
        <v>174</v>
      </c>
      <c r="C228" s="49" t="s">
        <v>374</v>
      </c>
      <c r="D228" s="49" t="s">
        <v>148</v>
      </c>
      <c r="E228" s="49" t="s">
        <v>548</v>
      </c>
      <c r="F228" s="49" t="s">
        <v>394</v>
      </c>
      <c r="G228" s="83">
        <f t="shared" si="19"/>
        <v>21</v>
      </c>
      <c r="H228" s="83">
        <f>H229</f>
        <v>21</v>
      </c>
      <c r="I228" s="83">
        <f>I229</f>
        <v>0</v>
      </c>
    </row>
    <row r="229" spans="1:9" ht="54.75">
      <c r="A229" s="37" t="s">
        <v>549</v>
      </c>
      <c r="B229" s="17" t="s">
        <v>174</v>
      </c>
      <c r="C229" s="30" t="s">
        <v>374</v>
      </c>
      <c r="D229" s="30" t="s">
        <v>148</v>
      </c>
      <c r="E229" s="30" t="s">
        <v>548</v>
      </c>
      <c r="F229" s="30" t="s">
        <v>394</v>
      </c>
      <c r="G229" s="74">
        <f t="shared" si="19"/>
        <v>21</v>
      </c>
      <c r="H229" s="74">
        <f>H230</f>
        <v>21</v>
      </c>
      <c r="I229" s="74">
        <f>I230</f>
        <v>0</v>
      </c>
    </row>
    <row r="230" spans="1:9" ht="13.5">
      <c r="A230" s="14" t="s">
        <v>190</v>
      </c>
      <c r="B230" s="17" t="s">
        <v>174</v>
      </c>
      <c r="C230" s="30" t="s">
        <v>374</v>
      </c>
      <c r="D230" s="30" t="s">
        <v>148</v>
      </c>
      <c r="E230" s="30" t="s">
        <v>548</v>
      </c>
      <c r="F230" s="30" t="s">
        <v>191</v>
      </c>
      <c r="G230" s="74">
        <f t="shared" si="19"/>
        <v>21</v>
      </c>
      <c r="H230" s="74">
        <f>H232</f>
        <v>21</v>
      </c>
      <c r="I230" s="74">
        <f>I231</f>
        <v>0</v>
      </c>
    </row>
    <row r="231" spans="1:9" ht="41.25" customHeight="1" hidden="1">
      <c r="A231" s="14" t="s">
        <v>679</v>
      </c>
      <c r="B231" s="17" t="s">
        <v>174</v>
      </c>
      <c r="C231" s="30" t="s">
        <v>374</v>
      </c>
      <c r="D231" s="30" t="s">
        <v>148</v>
      </c>
      <c r="E231" s="30" t="s">
        <v>550</v>
      </c>
      <c r="F231" s="30" t="s">
        <v>372</v>
      </c>
      <c r="G231" s="74">
        <f t="shared" si="19"/>
        <v>0</v>
      </c>
      <c r="H231" s="74"/>
      <c r="I231" s="74"/>
    </row>
    <row r="232" spans="1:9" ht="43.5" customHeight="1">
      <c r="A232" s="14" t="s">
        <v>680</v>
      </c>
      <c r="B232" s="17" t="s">
        <v>174</v>
      </c>
      <c r="C232" s="30" t="s">
        <v>374</v>
      </c>
      <c r="D232" s="30" t="s">
        <v>148</v>
      </c>
      <c r="E232" s="30" t="s">
        <v>702</v>
      </c>
      <c r="F232" s="30" t="s">
        <v>372</v>
      </c>
      <c r="G232" s="74">
        <f t="shared" si="19"/>
        <v>21</v>
      </c>
      <c r="H232" s="74">
        <v>21</v>
      </c>
      <c r="I232" s="74"/>
    </row>
    <row r="233" spans="1:9" ht="33" customHeight="1">
      <c r="A233" s="46" t="s">
        <v>149</v>
      </c>
      <c r="B233" s="17" t="s">
        <v>174</v>
      </c>
      <c r="C233" s="30" t="s">
        <v>374</v>
      </c>
      <c r="D233" s="30" t="s">
        <v>148</v>
      </c>
      <c r="E233" s="49" t="s">
        <v>13</v>
      </c>
      <c r="F233" s="49" t="s">
        <v>394</v>
      </c>
      <c r="G233" s="83">
        <f t="shared" si="19"/>
        <v>250</v>
      </c>
      <c r="H233" s="83">
        <f>H234</f>
        <v>250</v>
      </c>
      <c r="I233" s="74"/>
    </row>
    <row r="234" spans="1:9" ht="30.75" customHeight="1">
      <c r="A234" s="37" t="s">
        <v>150</v>
      </c>
      <c r="B234" s="17" t="s">
        <v>174</v>
      </c>
      <c r="C234" s="30" t="s">
        <v>374</v>
      </c>
      <c r="D234" s="30" t="s">
        <v>148</v>
      </c>
      <c r="E234" s="30" t="s">
        <v>14</v>
      </c>
      <c r="F234" s="30" t="s">
        <v>394</v>
      </c>
      <c r="G234" s="74">
        <f t="shared" si="19"/>
        <v>250</v>
      </c>
      <c r="H234" s="74">
        <f>H235</f>
        <v>250</v>
      </c>
      <c r="I234" s="74"/>
    </row>
    <row r="235" spans="1:9" ht="105" customHeight="1">
      <c r="A235" s="64" t="s">
        <v>551</v>
      </c>
      <c r="B235" s="76" t="s">
        <v>174</v>
      </c>
      <c r="C235" s="62" t="s">
        <v>374</v>
      </c>
      <c r="D235" s="62" t="s">
        <v>148</v>
      </c>
      <c r="E235" s="62" t="s">
        <v>552</v>
      </c>
      <c r="F235" s="62" t="s">
        <v>394</v>
      </c>
      <c r="G235" s="77">
        <f t="shared" si="19"/>
        <v>250</v>
      </c>
      <c r="H235" s="77">
        <f>H236</f>
        <v>250</v>
      </c>
      <c r="I235" s="77"/>
    </row>
    <row r="236" spans="1:9" ht="27">
      <c r="A236" s="14" t="s">
        <v>185</v>
      </c>
      <c r="B236" s="17" t="s">
        <v>174</v>
      </c>
      <c r="C236" s="30" t="s">
        <v>374</v>
      </c>
      <c r="D236" s="30" t="s">
        <v>148</v>
      </c>
      <c r="E236" s="30" t="s">
        <v>552</v>
      </c>
      <c r="F236" s="30" t="s">
        <v>155</v>
      </c>
      <c r="G236" s="74">
        <f t="shared" si="19"/>
        <v>250</v>
      </c>
      <c r="H236" s="74">
        <f>H237</f>
        <v>250</v>
      </c>
      <c r="I236" s="74"/>
    </row>
    <row r="237" spans="1:9" ht="45" customHeight="1">
      <c r="A237" s="37" t="s">
        <v>186</v>
      </c>
      <c r="B237" s="17" t="s">
        <v>174</v>
      </c>
      <c r="C237" s="30" t="s">
        <v>374</v>
      </c>
      <c r="D237" s="30" t="s">
        <v>148</v>
      </c>
      <c r="E237" s="30" t="s">
        <v>552</v>
      </c>
      <c r="F237" s="30" t="s">
        <v>187</v>
      </c>
      <c r="G237" s="74">
        <f t="shared" si="19"/>
        <v>250</v>
      </c>
      <c r="H237" s="74">
        <v>250</v>
      </c>
      <c r="I237" s="74"/>
    </row>
    <row r="238" spans="1:9" ht="57.75" customHeight="1" hidden="1">
      <c r="A238" s="46" t="s">
        <v>505</v>
      </c>
      <c r="B238" s="63" t="s">
        <v>174</v>
      </c>
      <c r="C238" s="49" t="s">
        <v>374</v>
      </c>
      <c r="D238" s="49" t="s">
        <v>148</v>
      </c>
      <c r="E238" s="49" t="s">
        <v>307</v>
      </c>
      <c r="F238" s="49" t="s">
        <v>394</v>
      </c>
      <c r="G238" s="83">
        <f t="shared" si="19"/>
        <v>0</v>
      </c>
      <c r="H238" s="83">
        <f>H239</f>
        <v>0</v>
      </c>
      <c r="I238" s="83"/>
    </row>
    <row r="239" spans="1:9" ht="27.75" customHeight="1" hidden="1">
      <c r="A239" s="65" t="s">
        <v>185</v>
      </c>
      <c r="B239" s="66" t="s">
        <v>174</v>
      </c>
      <c r="C239" s="20" t="s">
        <v>374</v>
      </c>
      <c r="D239" s="20" t="s">
        <v>148</v>
      </c>
      <c r="E239" s="30" t="s">
        <v>636</v>
      </c>
      <c r="F239" s="30" t="s">
        <v>155</v>
      </c>
      <c r="G239" s="95">
        <f t="shared" si="19"/>
        <v>0</v>
      </c>
      <c r="H239" s="95">
        <f>H240</f>
        <v>0</v>
      </c>
      <c r="I239" s="74"/>
    </row>
    <row r="240" spans="1:9" ht="42" customHeight="1" hidden="1">
      <c r="A240" s="67" t="s">
        <v>186</v>
      </c>
      <c r="B240" s="66" t="s">
        <v>174</v>
      </c>
      <c r="C240" s="20" t="s">
        <v>374</v>
      </c>
      <c r="D240" s="20" t="s">
        <v>148</v>
      </c>
      <c r="E240" s="30" t="s">
        <v>636</v>
      </c>
      <c r="F240" s="30" t="s">
        <v>187</v>
      </c>
      <c r="G240" s="95">
        <f t="shared" si="19"/>
        <v>0</v>
      </c>
      <c r="H240" s="95">
        <v>0</v>
      </c>
      <c r="I240" s="74"/>
    </row>
    <row r="241" spans="1:9" ht="13.5">
      <c r="A241" s="46" t="s">
        <v>378</v>
      </c>
      <c r="B241" s="63">
        <v>951</v>
      </c>
      <c r="C241" s="49" t="s">
        <v>374</v>
      </c>
      <c r="D241" s="49" t="s">
        <v>153</v>
      </c>
      <c r="E241" s="49" t="s">
        <v>307</v>
      </c>
      <c r="F241" s="49" t="s">
        <v>394</v>
      </c>
      <c r="G241" s="83">
        <f t="shared" si="19"/>
        <v>190</v>
      </c>
      <c r="H241" s="83">
        <f>H242+H246</f>
        <v>190</v>
      </c>
      <c r="I241" s="83">
        <f>I242+I246</f>
        <v>0</v>
      </c>
    </row>
    <row r="242" spans="1:9" ht="13.5">
      <c r="A242" s="37" t="s">
        <v>379</v>
      </c>
      <c r="B242" s="17">
        <v>951</v>
      </c>
      <c r="C242" s="30" t="s">
        <v>374</v>
      </c>
      <c r="D242" s="30" t="s">
        <v>153</v>
      </c>
      <c r="E242" s="30" t="s">
        <v>27</v>
      </c>
      <c r="F242" s="30" t="s">
        <v>394</v>
      </c>
      <c r="G242" s="74">
        <f t="shared" si="19"/>
        <v>90</v>
      </c>
      <c r="H242" s="74">
        <f>H243</f>
        <v>90</v>
      </c>
      <c r="I242" s="74">
        <f>I243</f>
        <v>0</v>
      </c>
    </row>
    <row r="243" spans="1:9" ht="27">
      <c r="A243" s="14" t="s">
        <v>185</v>
      </c>
      <c r="B243" s="17">
        <v>951</v>
      </c>
      <c r="C243" s="30" t="s">
        <v>374</v>
      </c>
      <c r="D243" s="30" t="s">
        <v>153</v>
      </c>
      <c r="E243" s="30" t="s">
        <v>27</v>
      </c>
      <c r="F243" s="30" t="s">
        <v>155</v>
      </c>
      <c r="G243" s="74">
        <f t="shared" si="19"/>
        <v>90</v>
      </c>
      <c r="H243" s="74">
        <f>H244</f>
        <v>90</v>
      </c>
      <c r="I243" s="74">
        <f>I244</f>
        <v>0</v>
      </c>
    </row>
    <row r="244" spans="1:9" ht="41.25">
      <c r="A244" s="37" t="s">
        <v>186</v>
      </c>
      <c r="B244" s="17">
        <v>951</v>
      </c>
      <c r="C244" s="30" t="s">
        <v>374</v>
      </c>
      <c r="D244" s="30" t="s">
        <v>153</v>
      </c>
      <c r="E244" s="30" t="s">
        <v>27</v>
      </c>
      <c r="F244" s="30" t="s">
        <v>187</v>
      </c>
      <c r="G244" s="74">
        <f t="shared" si="19"/>
        <v>90</v>
      </c>
      <c r="H244" s="74">
        <f>90</f>
        <v>90</v>
      </c>
      <c r="I244" s="74"/>
    </row>
    <row r="245" spans="1:9" ht="13.5" hidden="1">
      <c r="A245" s="37"/>
      <c r="B245" s="17"/>
      <c r="C245" s="30"/>
      <c r="D245" s="30"/>
      <c r="E245" s="30"/>
      <c r="F245" s="30"/>
      <c r="G245" s="74"/>
      <c r="H245" s="74"/>
      <c r="I245" s="74"/>
    </row>
    <row r="246" spans="1:9" ht="15.75" customHeight="1">
      <c r="A246" s="37" t="s">
        <v>380</v>
      </c>
      <c r="B246" s="17">
        <v>951</v>
      </c>
      <c r="C246" s="30" t="s">
        <v>374</v>
      </c>
      <c r="D246" s="30" t="s">
        <v>153</v>
      </c>
      <c r="E246" s="30" t="s">
        <v>28</v>
      </c>
      <c r="F246" s="30" t="s">
        <v>394</v>
      </c>
      <c r="G246" s="74">
        <f>H246+I246</f>
        <v>100</v>
      </c>
      <c r="H246" s="74">
        <f>H247+H249</f>
        <v>100</v>
      </c>
      <c r="I246" s="74">
        <f>I247</f>
        <v>0</v>
      </c>
    </row>
    <row r="247" spans="1:9" ht="27">
      <c r="A247" s="14" t="s">
        <v>185</v>
      </c>
      <c r="B247" s="17">
        <v>951</v>
      </c>
      <c r="C247" s="30" t="s">
        <v>374</v>
      </c>
      <c r="D247" s="30" t="s">
        <v>153</v>
      </c>
      <c r="E247" s="30" t="s">
        <v>28</v>
      </c>
      <c r="F247" s="30" t="s">
        <v>155</v>
      </c>
      <c r="G247" s="74">
        <f>H247+I247</f>
        <v>100</v>
      </c>
      <c r="H247" s="74">
        <f>H248</f>
        <v>100</v>
      </c>
      <c r="I247" s="74">
        <f>I248</f>
        <v>0</v>
      </c>
    </row>
    <row r="248" spans="1:9" ht="41.25">
      <c r="A248" s="37" t="s">
        <v>186</v>
      </c>
      <c r="B248" s="17">
        <v>951</v>
      </c>
      <c r="C248" s="30" t="s">
        <v>374</v>
      </c>
      <c r="D248" s="30" t="s">
        <v>153</v>
      </c>
      <c r="E248" s="30" t="s">
        <v>28</v>
      </c>
      <c r="F248" s="30" t="s">
        <v>187</v>
      </c>
      <c r="G248" s="74">
        <f>H248+I248</f>
        <v>100</v>
      </c>
      <c r="H248" s="74">
        <f>100</f>
        <v>100</v>
      </c>
      <c r="I248" s="74"/>
    </row>
    <row r="249" spans="1:9" ht="41.25" hidden="1">
      <c r="A249" s="37" t="s">
        <v>574</v>
      </c>
      <c r="B249" s="17" t="s">
        <v>174</v>
      </c>
      <c r="C249" s="30" t="s">
        <v>374</v>
      </c>
      <c r="D249" s="30" t="s">
        <v>153</v>
      </c>
      <c r="E249" s="30" t="s">
        <v>28</v>
      </c>
      <c r="F249" s="30" t="s">
        <v>575</v>
      </c>
      <c r="G249" s="74">
        <f>H249</f>
        <v>0</v>
      </c>
      <c r="H249" s="74">
        <f>H250</f>
        <v>0</v>
      </c>
      <c r="I249" s="74"/>
    </row>
    <row r="250" spans="1:9" ht="13.5" hidden="1">
      <c r="A250" s="37" t="s">
        <v>576</v>
      </c>
      <c r="B250" s="17" t="s">
        <v>174</v>
      </c>
      <c r="C250" s="30" t="s">
        <v>374</v>
      </c>
      <c r="D250" s="30" t="s">
        <v>153</v>
      </c>
      <c r="E250" s="30" t="s">
        <v>28</v>
      </c>
      <c r="F250" s="30" t="s">
        <v>577</v>
      </c>
      <c r="G250" s="74">
        <f>H250</f>
        <v>0</v>
      </c>
      <c r="H250" s="74">
        <v>0</v>
      </c>
      <c r="I250" s="74"/>
    </row>
    <row r="251" spans="1:9" ht="27">
      <c r="A251" s="14" t="s">
        <v>352</v>
      </c>
      <c r="B251" s="17">
        <v>951</v>
      </c>
      <c r="C251" s="30" t="s">
        <v>374</v>
      </c>
      <c r="D251" s="30" t="s">
        <v>374</v>
      </c>
      <c r="E251" s="30" t="s">
        <v>307</v>
      </c>
      <c r="F251" s="30" t="s">
        <v>394</v>
      </c>
      <c r="G251" s="74">
        <f aca="true" t="shared" si="21" ref="G251:G263">H251+I251</f>
        <v>3978.6561500000003</v>
      </c>
      <c r="H251" s="74">
        <f aca="true" t="shared" si="22" ref="H251:I253">H252</f>
        <v>3977.3720000000003</v>
      </c>
      <c r="I251" s="74">
        <f>I252+I259</f>
        <v>1.28415</v>
      </c>
    </row>
    <row r="252" spans="1:9" ht="27">
      <c r="A252" s="14" t="s">
        <v>149</v>
      </c>
      <c r="B252" s="17">
        <v>951</v>
      </c>
      <c r="C252" s="30" t="s">
        <v>374</v>
      </c>
      <c r="D252" s="30" t="s">
        <v>374</v>
      </c>
      <c r="E252" s="30" t="s">
        <v>13</v>
      </c>
      <c r="F252" s="30" t="s">
        <v>394</v>
      </c>
      <c r="G252" s="74">
        <f t="shared" si="21"/>
        <v>3977.3720000000003</v>
      </c>
      <c r="H252" s="74">
        <f t="shared" si="22"/>
        <v>3977.3720000000003</v>
      </c>
      <c r="I252" s="74">
        <f t="shared" si="22"/>
        <v>0</v>
      </c>
    </row>
    <row r="253" spans="1:9" ht="41.25">
      <c r="A253" s="14" t="s">
        <v>150</v>
      </c>
      <c r="B253" s="17">
        <v>951</v>
      </c>
      <c r="C253" s="30" t="s">
        <v>374</v>
      </c>
      <c r="D253" s="30" t="s">
        <v>374</v>
      </c>
      <c r="E253" s="30" t="s">
        <v>14</v>
      </c>
      <c r="F253" s="30" t="s">
        <v>394</v>
      </c>
      <c r="G253" s="74">
        <f t="shared" si="21"/>
        <v>3977.3720000000003</v>
      </c>
      <c r="H253" s="74">
        <f t="shared" si="22"/>
        <v>3977.3720000000003</v>
      </c>
      <c r="I253" s="74">
        <f t="shared" si="22"/>
        <v>0</v>
      </c>
    </row>
    <row r="254" spans="1:11" ht="41.25">
      <c r="A254" s="14" t="s">
        <v>375</v>
      </c>
      <c r="B254" s="17">
        <v>951</v>
      </c>
      <c r="C254" s="30" t="s">
        <v>374</v>
      </c>
      <c r="D254" s="30" t="s">
        <v>374</v>
      </c>
      <c r="E254" s="30" t="s">
        <v>17</v>
      </c>
      <c r="F254" s="30" t="s">
        <v>394</v>
      </c>
      <c r="G254" s="74">
        <f t="shared" si="21"/>
        <v>3977.3720000000003</v>
      </c>
      <c r="H254" s="74">
        <f>H255+H257</f>
        <v>3977.3720000000003</v>
      </c>
      <c r="I254" s="74">
        <f>I255+I257</f>
        <v>0</v>
      </c>
      <c r="J254" s="325"/>
      <c r="K254" s="73"/>
    </row>
    <row r="255" spans="1:9" ht="72" customHeight="1">
      <c r="A255" s="14" t="s">
        <v>182</v>
      </c>
      <c r="B255" s="17">
        <v>951</v>
      </c>
      <c r="C255" s="30" t="s">
        <v>374</v>
      </c>
      <c r="D255" s="30" t="s">
        <v>374</v>
      </c>
      <c r="E255" s="30" t="s">
        <v>17</v>
      </c>
      <c r="F255" s="30" t="s">
        <v>151</v>
      </c>
      <c r="G255" s="74">
        <f t="shared" si="21"/>
        <v>3771.3</v>
      </c>
      <c r="H255" s="74">
        <f>H256</f>
        <v>3771.3</v>
      </c>
      <c r="I255" s="74">
        <f>I256</f>
        <v>0</v>
      </c>
    </row>
    <row r="256" spans="1:9" ht="27">
      <c r="A256" s="37" t="s">
        <v>184</v>
      </c>
      <c r="B256" s="17">
        <v>951</v>
      </c>
      <c r="C256" s="30" t="s">
        <v>374</v>
      </c>
      <c r="D256" s="30" t="s">
        <v>374</v>
      </c>
      <c r="E256" s="30" t="s">
        <v>17</v>
      </c>
      <c r="F256" s="30" t="s">
        <v>183</v>
      </c>
      <c r="G256" s="74">
        <f t="shared" si="21"/>
        <v>3771.3</v>
      </c>
      <c r="H256" s="74">
        <f>2862+45+864.3</f>
        <v>3771.3</v>
      </c>
      <c r="I256" s="74"/>
    </row>
    <row r="257" spans="1:10" ht="27">
      <c r="A257" s="14" t="s">
        <v>185</v>
      </c>
      <c r="B257" s="17">
        <v>951</v>
      </c>
      <c r="C257" s="30" t="s">
        <v>374</v>
      </c>
      <c r="D257" s="30" t="s">
        <v>374</v>
      </c>
      <c r="E257" s="30" t="s">
        <v>17</v>
      </c>
      <c r="F257" s="30" t="s">
        <v>155</v>
      </c>
      <c r="G257" s="74">
        <f t="shared" si="21"/>
        <v>206.072</v>
      </c>
      <c r="H257" s="74">
        <f>H258</f>
        <v>206.072</v>
      </c>
      <c r="I257" s="74">
        <f>I258</f>
        <v>0</v>
      </c>
      <c r="J257" s="73"/>
    </row>
    <row r="258" spans="1:9" ht="41.25">
      <c r="A258" s="37" t="s">
        <v>186</v>
      </c>
      <c r="B258" s="17">
        <v>951</v>
      </c>
      <c r="C258" s="30" t="s">
        <v>374</v>
      </c>
      <c r="D258" s="30" t="s">
        <v>374</v>
      </c>
      <c r="E258" s="30" t="s">
        <v>17</v>
      </c>
      <c r="F258" s="30" t="s">
        <v>187</v>
      </c>
      <c r="G258" s="74">
        <f t="shared" si="21"/>
        <v>206.072</v>
      </c>
      <c r="H258" s="74">
        <v>206.072</v>
      </c>
      <c r="I258" s="74"/>
    </row>
    <row r="259" spans="1:9" ht="69">
      <c r="A259" s="37" t="s">
        <v>699</v>
      </c>
      <c r="B259" s="17" t="s">
        <v>174</v>
      </c>
      <c r="C259" s="30" t="s">
        <v>374</v>
      </c>
      <c r="D259" s="30" t="s">
        <v>374</v>
      </c>
      <c r="E259" s="30" t="s">
        <v>29</v>
      </c>
      <c r="F259" s="30" t="s">
        <v>394</v>
      </c>
      <c r="G259" s="74">
        <f t="shared" si="21"/>
        <v>1.28415</v>
      </c>
      <c r="H259" s="74"/>
      <c r="I259" s="74">
        <f>I260</f>
        <v>1.28415</v>
      </c>
    </row>
    <row r="260" spans="1:9" ht="83.25" customHeight="1">
      <c r="A260" s="37" t="s">
        <v>350</v>
      </c>
      <c r="B260" s="17" t="s">
        <v>174</v>
      </c>
      <c r="C260" s="30" t="s">
        <v>374</v>
      </c>
      <c r="D260" s="30" t="s">
        <v>374</v>
      </c>
      <c r="E260" s="30" t="s">
        <v>29</v>
      </c>
      <c r="F260" s="30" t="s">
        <v>151</v>
      </c>
      <c r="G260" s="74">
        <f t="shared" si="21"/>
        <v>1.28415</v>
      </c>
      <c r="H260" s="74"/>
      <c r="I260" s="74">
        <f>I261</f>
        <v>1.28415</v>
      </c>
    </row>
    <row r="261" spans="1:9" ht="27">
      <c r="A261" s="37" t="s">
        <v>184</v>
      </c>
      <c r="B261" s="17" t="s">
        <v>174</v>
      </c>
      <c r="C261" s="30" t="s">
        <v>374</v>
      </c>
      <c r="D261" s="30" t="s">
        <v>374</v>
      </c>
      <c r="E261" s="30" t="s">
        <v>29</v>
      </c>
      <c r="F261" s="30" t="s">
        <v>183</v>
      </c>
      <c r="G261" s="74">
        <f t="shared" si="21"/>
        <v>1.28415</v>
      </c>
      <c r="H261" s="74"/>
      <c r="I261" s="74">
        <v>1.28415</v>
      </c>
    </row>
    <row r="262" spans="1:9" ht="27" hidden="1">
      <c r="A262" s="37" t="s">
        <v>185</v>
      </c>
      <c r="B262" s="17" t="s">
        <v>174</v>
      </c>
      <c r="C262" s="30" t="s">
        <v>374</v>
      </c>
      <c r="D262" s="30" t="s">
        <v>374</v>
      </c>
      <c r="E262" s="30" t="s">
        <v>29</v>
      </c>
      <c r="F262" s="30" t="s">
        <v>155</v>
      </c>
      <c r="G262" s="74">
        <f t="shared" si="21"/>
        <v>0</v>
      </c>
      <c r="H262" s="74"/>
      <c r="I262" s="74">
        <f>I263</f>
        <v>0</v>
      </c>
    </row>
    <row r="263" spans="1:9" ht="41.25" hidden="1">
      <c r="A263" s="37" t="s">
        <v>186</v>
      </c>
      <c r="B263" s="17" t="s">
        <v>174</v>
      </c>
      <c r="C263" s="30" t="s">
        <v>374</v>
      </c>
      <c r="D263" s="30" t="s">
        <v>374</v>
      </c>
      <c r="E263" s="30" t="s">
        <v>29</v>
      </c>
      <c r="F263" s="30" t="s">
        <v>187</v>
      </c>
      <c r="G263" s="74">
        <f t="shared" si="21"/>
        <v>0</v>
      </c>
      <c r="H263" s="74"/>
      <c r="I263" s="74"/>
    </row>
    <row r="264" spans="1:9" ht="13.5">
      <c r="A264" s="324" t="s">
        <v>353</v>
      </c>
      <c r="B264" s="150">
        <v>951</v>
      </c>
      <c r="C264" s="150" t="s">
        <v>377</v>
      </c>
      <c r="D264" s="150" t="s">
        <v>147</v>
      </c>
      <c r="E264" s="150" t="s">
        <v>307</v>
      </c>
      <c r="F264" s="150" t="s">
        <v>394</v>
      </c>
      <c r="G264" s="107">
        <f>I264+H264</f>
        <v>19269.677</v>
      </c>
      <c r="H264" s="82">
        <f>H276+H299+H303+H310+H306</f>
        <v>17319.458</v>
      </c>
      <c r="I264" s="82">
        <f>I276+I299+I303+I310+I317</f>
        <v>1950.219</v>
      </c>
    </row>
    <row r="265" spans="1:9" ht="13.5" hidden="1">
      <c r="A265" s="87" t="s">
        <v>169</v>
      </c>
      <c r="B265" s="66">
        <v>951</v>
      </c>
      <c r="C265" s="20" t="s">
        <v>377</v>
      </c>
      <c r="D265" s="20" t="s">
        <v>148</v>
      </c>
      <c r="E265" s="66" t="s">
        <v>307</v>
      </c>
      <c r="F265" s="66" t="s">
        <v>394</v>
      </c>
      <c r="G265" s="95">
        <f>H265+I265</f>
        <v>0</v>
      </c>
      <c r="H265" s="95">
        <f>H266</f>
        <v>0</v>
      </c>
      <c r="I265" s="95">
        <f>I266</f>
        <v>0</v>
      </c>
    </row>
    <row r="266" spans="1:9" ht="27" hidden="1">
      <c r="A266" s="88" t="s">
        <v>277</v>
      </c>
      <c r="B266" s="66">
        <v>951</v>
      </c>
      <c r="C266" s="20" t="s">
        <v>377</v>
      </c>
      <c r="D266" s="20" t="s">
        <v>148</v>
      </c>
      <c r="E266" s="20" t="s">
        <v>57</v>
      </c>
      <c r="F266" s="20" t="s">
        <v>394</v>
      </c>
      <c r="G266" s="95">
        <f aca="true" t="shared" si="23" ref="G266:G291">H266+I266</f>
        <v>0</v>
      </c>
      <c r="H266" s="95">
        <f>H267+H270</f>
        <v>0</v>
      </c>
      <c r="I266" s="95">
        <f>I267+I270+I299</f>
        <v>0</v>
      </c>
    </row>
    <row r="267" spans="1:9" ht="27" hidden="1">
      <c r="A267" s="65" t="s">
        <v>211</v>
      </c>
      <c r="B267" s="66" t="s">
        <v>174</v>
      </c>
      <c r="C267" s="20" t="s">
        <v>377</v>
      </c>
      <c r="D267" s="20" t="s">
        <v>148</v>
      </c>
      <c r="E267" s="20" t="s">
        <v>58</v>
      </c>
      <c r="F267" s="20" t="s">
        <v>394</v>
      </c>
      <c r="G267" s="95">
        <f t="shared" si="23"/>
        <v>0</v>
      </c>
      <c r="H267" s="95">
        <f>H268</f>
        <v>0</v>
      </c>
      <c r="I267" s="95"/>
    </row>
    <row r="268" spans="1:9" ht="41.25" hidden="1">
      <c r="A268" s="65" t="s">
        <v>208</v>
      </c>
      <c r="B268" s="66" t="s">
        <v>174</v>
      </c>
      <c r="C268" s="20" t="s">
        <v>377</v>
      </c>
      <c r="D268" s="20" t="s">
        <v>148</v>
      </c>
      <c r="E268" s="20" t="s">
        <v>58</v>
      </c>
      <c r="F268" s="20" t="s">
        <v>209</v>
      </c>
      <c r="G268" s="95">
        <f t="shared" si="23"/>
        <v>0</v>
      </c>
      <c r="H268" s="95">
        <f>H269</f>
        <v>0</v>
      </c>
      <c r="I268" s="95"/>
    </row>
    <row r="269" spans="1:9" ht="13.5" hidden="1">
      <c r="A269" s="65" t="s">
        <v>210</v>
      </c>
      <c r="B269" s="66" t="s">
        <v>174</v>
      </c>
      <c r="C269" s="20" t="s">
        <v>377</v>
      </c>
      <c r="D269" s="20" t="s">
        <v>148</v>
      </c>
      <c r="E269" s="20" t="s">
        <v>61</v>
      </c>
      <c r="F269" s="20" t="s">
        <v>275</v>
      </c>
      <c r="G269" s="95">
        <f t="shared" si="23"/>
        <v>0</v>
      </c>
      <c r="H269" s="95"/>
      <c r="I269" s="95"/>
    </row>
    <row r="270" spans="1:9" ht="27" hidden="1">
      <c r="A270" s="65" t="s">
        <v>212</v>
      </c>
      <c r="B270" s="66" t="s">
        <v>174</v>
      </c>
      <c r="C270" s="20" t="s">
        <v>377</v>
      </c>
      <c r="D270" s="20" t="s">
        <v>148</v>
      </c>
      <c r="E270" s="20" t="s">
        <v>58</v>
      </c>
      <c r="F270" s="20" t="s">
        <v>394</v>
      </c>
      <c r="G270" s="95">
        <f t="shared" si="23"/>
        <v>0</v>
      </c>
      <c r="H270" s="95">
        <f>H271</f>
        <v>0</v>
      </c>
      <c r="I270" s="95"/>
    </row>
    <row r="271" spans="1:9" ht="41.25" hidden="1">
      <c r="A271" s="65" t="s">
        <v>208</v>
      </c>
      <c r="B271" s="66" t="s">
        <v>174</v>
      </c>
      <c r="C271" s="20" t="s">
        <v>377</v>
      </c>
      <c r="D271" s="20" t="s">
        <v>148</v>
      </c>
      <c r="E271" s="20" t="s">
        <v>58</v>
      </c>
      <c r="F271" s="20" t="s">
        <v>209</v>
      </c>
      <c r="G271" s="95">
        <f t="shared" si="23"/>
        <v>0</v>
      </c>
      <c r="H271" s="95">
        <f>H272</f>
        <v>0</v>
      </c>
      <c r="I271" s="95"/>
    </row>
    <row r="272" spans="1:9" ht="13.5" hidden="1">
      <c r="A272" s="65" t="s">
        <v>210</v>
      </c>
      <c r="B272" s="66">
        <v>951</v>
      </c>
      <c r="C272" s="20" t="s">
        <v>377</v>
      </c>
      <c r="D272" s="20" t="s">
        <v>148</v>
      </c>
      <c r="E272" s="20" t="s">
        <v>62</v>
      </c>
      <c r="F272" s="20" t="s">
        <v>275</v>
      </c>
      <c r="G272" s="95">
        <f t="shared" si="23"/>
        <v>0</v>
      </c>
      <c r="H272" s="95"/>
      <c r="I272" s="95"/>
    </row>
    <row r="273" spans="1:9" ht="41.25" hidden="1">
      <c r="A273" s="45" t="s">
        <v>463</v>
      </c>
      <c r="B273" s="66" t="s">
        <v>174</v>
      </c>
      <c r="C273" s="20" t="s">
        <v>377</v>
      </c>
      <c r="D273" s="20" t="s">
        <v>377</v>
      </c>
      <c r="E273" s="20" t="s">
        <v>447</v>
      </c>
      <c r="F273" s="20" t="s">
        <v>394</v>
      </c>
      <c r="G273" s="95">
        <f t="shared" si="23"/>
        <v>0</v>
      </c>
      <c r="H273" s="95">
        <f>H274</f>
        <v>0</v>
      </c>
      <c r="I273" s="95"/>
    </row>
    <row r="274" spans="1:9" ht="27" hidden="1">
      <c r="A274" s="14" t="s">
        <v>185</v>
      </c>
      <c r="B274" s="66" t="s">
        <v>174</v>
      </c>
      <c r="C274" s="20" t="s">
        <v>377</v>
      </c>
      <c r="D274" s="20" t="s">
        <v>377</v>
      </c>
      <c r="E274" s="20" t="s">
        <v>448</v>
      </c>
      <c r="F274" s="20" t="s">
        <v>155</v>
      </c>
      <c r="G274" s="95">
        <f t="shared" si="23"/>
        <v>0</v>
      </c>
      <c r="H274" s="95">
        <f>H275</f>
        <v>0</v>
      </c>
      <c r="I274" s="95"/>
    </row>
    <row r="275" spans="1:9" ht="41.25" hidden="1">
      <c r="A275" s="65" t="s">
        <v>186</v>
      </c>
      <c r="B275" s="66" t="s">
        <v>174</v>
      </c>
      <c r="C275" s="20" t="s">
        <v>377</v>
      </c>
      <c r="D275" s="20" t="s">
        <v>377</v>
      </c>
      <c r="E275" s="20" t="s">
        <v>448</v>
      </c>
      <c r="F275" s="20" t="s">
        <v>187</v>
      </c>
      <c r="G275" s="95">
        <f t="shared" si="23"/>
        <v>0</v>
      </c>
      <c r="H275" s="95">
        <v>0</v>
      </c>
      <c r="I275" s="95"/>
    </row>
    <row r="276" spans="1:9" ht="18.75" customHeight="1">
      <c r="A276" s="45" t="s">
        <v>561</v>
      </c>
      <c r="B276" s="63" t="s">
        <v>174</v>
      </c>
      <c r="C276" s="49" t="s">
        <v>377</v>
      </c>
      <c r="D276" s="49" t="s">
        <v>153</v>
      </c>
      <c r="E276" s="49" t="s">
        <v>307</v>
      </c>
      <c r="F276" s="49" t="s">
        <v>394</v>
      </c>
      <c r="G276" s="83">
        <f t="shared" si="23"/>
        <v>13586.269999999999</v>
      </c>
      <c r="H276" s="83">
        <f>H277+H288+H292</f>
        <v>13586.269999999999</v>
      </c>
      <c r="I276" s="83">
        <f>I277+I288+I292</f>
        <v>0</v>
      </c>
    </row>
    <row r="277" spans="1:9" ht="41.25">
      <c r="A277" s="45" t="s">
        <v>462</v>
      </c>
      <c r="B277" s="63" t="s">
        <v>174</v>
      </c>
      <c r="C277" s="49" t="s">
        <v>377</v>
      </c>
      <c r="D277" s="49" t="s">
        <v>153</v>
      </c>
      <c r="E277" s="49" t="s">
        <v>307</v>
      </c>
      <c r="F277" s="49" t="s">
        <v>394</v>
      </c>
      <c r="G277" s="83">
        <f t="shared" si="23"/>
        <v>13586.269999999999</v>
      </c>
      <c r="H277" s="83">
        <f>H278</f>
        <v>13586.269999999999</v>
      </c>
      <c r="I277" s="83"/>
    </row>
    <row r="278" spans="1:9" ht="57" customHeight="1">
      <c r="A278" s="88" t="s">
        <v>864</v>
      </c>
      <c r="B278" s="66" t="s">
        <v>174</v>
      </c>
      <c r="C278" s="20" t="s">
        <v>377</v>
      </c>
      <c r="D278" s="20" t="s">
        <v>153</v>
      </c>
      <c r="E278" s="20" t="s">
        <v>76</v>
      </c>
      <c r="F278" s="20" t="s">
        <v>394</v>
      </c>
      <c r="G278" s="74">
        <f t="shared" si="23"/>
        <v>13586.269999999999</v>
      </c>
      <c r="H278" s="95">
        <f>H279+H282+H285</f>
        <v>13586.269999999999</v>
      </c>
      <c r="I278" s="95"/>
    </row>
    <row r="279" spans="1:9" ht="27" hidden="1">
      <c r="A279" s="65" t="s">
        <v>796</v>
      </c>
      <c r="B279" s="66" t="s">
        <v>174</v>
      </c>
      <c r="C279" s="20" t="s">
        <v>377</v>
      </c>
      <c r="D279" s="20" t="s">
        <v>153</v>
      </c>
      <c r="E279" s="20" t="s">
        <v>76</v>
      </c>
      <c r="F279" s="20" t="s">
        <v>394</v>
      </c>
      <c r="G279" s="74">
        <f>H279</f>
        <v>0</v>
      </c>
      <c r="H279" s="95">
        <f>H280</f>
        <v>0</v>
      </c>
      <c r="I279" s="95"/>
    </row>
    <row r="280" spans="1:9" ht="41.25" hidden="1">
      <c r="A280" s="65" t="s">
        <v>208</v>
      </c>
      <c r="B280" s="66" t="s">
        <v>174</v>
      </c>
      <c r="C280" s="20" t="s">
        <v>377</v>
      </c>
      <c r="D280" s="20" t="s">
        <v>153</v>
      </c>
      <c r="E280" s="20" t="s">
        <v>76</v>
      </c>
      <c r="F280" s="20" t="s">
        <v>209</v>
      </c>
      <c r="G280" s="74">
        <f>H280</f>
        <v>0</v>
      </c>
      <c r="H280" s="95">
        <f>H281</f>
        <v>0</v>
      </c>
      <c r="I280" s="95"/>
    </row>
    <row r="281" spans="1:9" ht="13.5" hidden="1">
      <c r="A281" s="65" t="s">
        <v>210</v>
      </c>
      <c r="B281" s="66" t="s">
        <v>174</v>
      </c>
      <c r="C281" s="20" t="s">
        <v>377</v>
      </c>
      <c r="D281" s="20" t="s">
        <v>153</v>
      </c>
      <c r="E281" s="20" t="s">
        <v>76</v>
      </c>
      <c r="F281" s="20" t="s">
        <v>275</v>
      </c>
      <c r="G281" s="74">
        <f>H281</f>
        <v>0</v>
      </c>
      <c r="H281" s="95">
        <v>0</v>
      </c>
      <c r="I281" s="95"/>
    </row>
    <row r="282" spans="1:9" ht="27">
      <c r="A282" s="65" t="s">
        <v>211</v>
      </c>
      <c r="B282" s="66" t="s">
        <v>174</v>
      </c>
      <c r="C282" s="20" t="s">
        <v>377</v>
      </c>
      <c r="D282" s="20" t="s">
        <v>153</v>
      </c>
      <c r="E282" s="30" t="s">
        <v>865</v>
      </c>
      <c r="F282" s="20" t="s">
        <v>394</v>
      </c>
      <c r="G282" s="74">
        <f t="shared" si="23"/>
        <v>9555.715999999999</v>
      </c>
      <c r="H282" s="95">
        <f>H283</f>
        <v>9555.715999999999</v>
      </c>
      <c r="I282" s="95"/>
    </row>
    <row r="283" spans="1:9" ht="41.25">
      <c r="A283" s="65" t="s">
        <v>208</v>
      </c>
      <c r="B283" s="66" t="s">
        <v>174</v>
      </c>
      <c r="C283" s="20" t="s">
        <v>377</v>
      </c>
      <c r="D283" s="20" t="s">
        <v>153</v>
      </c>
      <c r="E283" s="30" t="s">
        <v>865</v>
      </c>
      <c r="F283" s="20" t="s">
        <v>209</v>
      </c>
      <c r="G283" s="74">
        <f t="shared" si="23"/>
        <v>9555.715999999999</v>
      </c>
      <c r="H283" s="95">
        <f>H284</f>
        <v>9555.715999999999</v>
      </c>
      <c r="I283" s="95"/>
    </row>
    <row r="284" spans="1:9" ht="13.5">
      <c r="A284" s="65" t="s">
        <v>210</v>
      </c>
      <c r="B284" s="66" t="s">
        <v>174</v>
      </c>
      <c r="C284" s="20" t="s">
        <v>377</v>
      </c>
      <c r="D284" s="20" t="s">
        <v>153</v>
      </c>
      <c r="E284" s="30" t="s">
        <v>865</v>
      </c>
      <c r="F284" s="20" t="s">
        <v>275</v>
      </c>
      <c r="G284" s="74">
        <f t="shared" si="23"/>
        <v>9555.715999999999</v>
      </c>
      <c r="H284" s="74">
        <f>9282.416+273.3</f>
        <v>9555.715999999999</v>
      </c>
      <c r="I284" s="95"/>
    </row>
    <row r="285" spans="1:9" ht="27">
      <c r="A285" s="65" t="s">
        <v>212</v>
      </c>
      <c r="B285" s="66" t="s">
        <v>174</v>
      </c>
      <c r="C285" s="20" t="s">
        <v>377</v>
      </c>
      <c r="D285" s="20" t="s">
        <v>153</v>
      </c>
      <c r="E285" s="30" t="s">
        <v>866</v>
      </c>
      <c r="F285" s="20" t="s">
        <v>394</v>
      </c>
      <c r="G285" s="74">
        <f t="shared" si="23"/>
        <v>4030.554</v>
      </c>
      <c r="H285" s="95">
        <f>H286</f>
        <v>4030.554</v>
      </c>
      <c r="I285" s="95"/>
    </row>
    <row r="286" spans="1:9" ht="41.25">
      <c r="A286" s="65" t="s">
        <v>208</v>
      </c>
      <c r="B286" s="66" t="s">
        <v>174</v>
      </c>
      <c r="C286" s="20" t="s">
        <v>377</v>
      </c>
      <c r="D286" s="20" t="s">
        <v>153</v>
      </c>
      <c r="E286" s="30" t="s">
        <v>866</v>
      </c>
      <c r="F286" s="20" t="s">
        <v>209</v>
      </c>
      <c r="G286" s="74">
        <f t="shared" si="23"/>
        <v>4030.554</v>
      </c>
      <c r="H286" s="95">
        <f>H287</f>
        <v>4030.554</v>
      </c>
      <c r="I286" s="95"/>
    </row>
    <row r="287" spans="1:9" ht="13.5">
      <c r="A287" s="65" t="s">
        <v>210</v>
      </c>
      <c r="B287" s="66" t="s">
        <v>174</v>
      </c>
      <c r="C287" s="20" t="s">
        <v>377</v>
      </c>
      <c r="D287" s="20" t="s">
        <v>153</v>
      </c>
      <c r="E287" s="30" t="s">
        <v>866</v>
      </c>
      <c r="F287" s="20" t="s">
        <v>275</v>
      </c>
      <c r="G287" s="74">
        <f t="shared" si="23"/>
        <v>4030.554</v>
      </c>
      <c r="H287" s="74">
        <v>4030.554</v>
      </c>
      <c r="I287" s="95"/>
    </row>
    <row r="288" spans="1:9" ht="14.25" hidden="1">
      <c r="A288" s="110" t="s">
        <v>553</v>
      </c>
      <c r="B288" s="66" t="s">
        <v>174</v>
      </c>
      <c r="C288" s="20" t="s">
        <v>377</v>
      </c>
      <c r="D288" s="20" t="s">
        <v>153</v>
      </c>
      <c r="E288" s="62" t="s">
        <v>307</v>
      </c>
      <c r="F288" s="62" t="s">
        <v>394</v>
      </c>
      <c r="G288" s="74">
        <f t="shared" si="23"/>
        <v>0</v>
      </c>
      <c r="H288" s="77">
        <f>H289</f>
        <v>0</v>
      </c>
      <c r="I288" s="77"/>
    </row>
    <row r="289" spans="1:9" ht="27" hidden="1">
      <c r="A289" s="65" t="s">
        <v>562</v>
      </c>
      <c r="B289" s="66" t="s">
        <v>174</v>
      </c>
      <c r="C289" s="20" t="s">
        <v>377</v>
      </c>
      <c r="D289" s="20" t="s">
        <v>153</v>
      </c>
      <c r="E289" s="30" t="s">
        <v>307</v>
      </c>
      <c r="F289" s="30" t="s">
        <v>394</v>
      </c>
      <c r="G289" s="74">
        <f t="shared" si="23"/>
        <v>0</v>
      </c>
      <c r="H289" s="74">
        <f>H290</f>
        <v>0</v>
      </c>
      <c r="I289" s="74"/>
    </row>
    <row r="290" spans="1:9" ht="41.25" hidden="1">
      <c r="A290" s="65" t="s">
        <v>208</v>
      </c>
      <c r="B290" s="66" t="s">
        <v>174</v>
      </c>
      <c r="C290" s="20" t="s">
        <v>377</v>
      </c>
      <c r="D290" s="20" t="s">
        <v>153</v>
      </c>
      <c r="E290" s="30" t="s">
        <v>555</v>
      </c>
      <c r="F290" s="30" t="s">
        <v>209</v>
      </c>
      <c r="G290" s="74">
        <f t="shared" si="23"/>
        <v>0</v>
      </c>
      <c r="H290" s="74">
        <f>H291</f>
        <v>0</v>
      </c>
      <c r="I290" s="74"/>
    </row>
    <row r="291" spans="1:9" ht="13.5" hidden="1">
      <c r="A291" s="65" t="s">
        <v>210</v>
      </c>
      <c r="B291" s="66" t="s">
        <v>174</v>
      </c>
      <c r="C291" s="20" t="s">
        <v>377</v>
      </c>
      <c r="D291" s="20" t="s">
        <v>153</v>
      </c>
      <c r="E291" s="30" t="s">
        <v>555</v>
      </c>
      <c r="F291" s="30" t="s">
        <v>275</v>
      </c>
      <c r="G291" s="74">
        <f t="shared" si="23"/>
        <v>0</v>
      </c>
      <c r="H291" s="74"/>
      <c r="I291" s="74"/>
    </row>
    <row r="292" spans="1:9" ht="41.25" hidden="1">
      <c r="A292" s="45" t="s">
        <v>462</v>
      </c>
      <c r="B292" s="66" t="s">
        <v>174</v>
      </c>
      <c r="C292" s="20" t="s">
        <v>377</v>
      </c>
      <c r="D292" s="20" t="s">
        <v>153</v>
      </c>
      <c r="E292" s="49" t="s">
        <v>307</v>
      </c>
      <c r="F292" s="49" t="s">
        <v>394</v>
      </c>
      <c r="G292" s="83">
        <f>G293</f>
        <v>0</v>
      </c>
      <c r="H292" s="83">
        <f>H293</f>
        <v>0</v>
      </c>
      <c r="I292" s="83">
        <f>I293</f>
        <v>0</v>
      </c>
    </row>
    <row r="293" spans="1:9" ht="72.75" customHeight="1" hidden="1">
      <c r="A293" s="110" t="s">
        <v>582</v>
      </c>
      <c r="B293" s="76" t="s">
        <v>174</v>
      </c>
      <c r="C293" s="62" t="s">
        <v>377</v>
      </c>
      <c r="D293" s="62" t="s">
        <v>153</v>
      </c>
      <c r="E293" s="62" t="s">
        <v>307</v>
      </c>
      <c r="F293" s="62" t="s">
        <v>394</v>
      </c>
      <c r="G293" s="77">
        <f>H293+I293</f>
        <v>0</v>
      </c>
      <c r="H293" s="77">
        <f>H294+H296</f>
        <v>0</v>
      </c>
      <c r="I293" s="77">
        <f>I294</f>
        <v>0</v>
      </c>
    </row>
    <row r="294" spans="1:9" ht="69" hidden="1">
      <c r="A294" s="14" t="s">
        <v>626</v>
      </c>
      <c r="B294" s="17" t="s">
        <v>174</v>
      </c>
      <c r="C294" s="30" t="s">
        <v>377</v>
      </c>
      <c r="D294" s="30" t="s">
        <v>153</v>
      </c>
      <c r="E294" s="30" t="s">
        <v>693</v>
      </c>
      <c r="F294" s="30" t="s">
        <v>209</v>
      </c>
      <c r="G294" s="74">
        <f>G295</f>
        <v>0</v>
      </c>
      <c r="H294" s="74">
        <f>H295</f>
        <v>0</v>
      </c>
      <c r="I294" s="74">
        <f>I295</f>
        <v>0</v>
      </c>
    </row>
    <row r="295" spans="1:9" ht="13.5" hidden="1">
      <c r="A295" s="14" t="s">
        <v>210</v>
      </c>
      <c r="B295" s="17" t="s">
        <v>174</v>
      </c>
      <c r="C295" s="30" t="s">
        <v>377</v>
      </c>
      <c r="D295" s="30" t="s">
        <v>153</v>
      </c>
      <c r="E295" s="30" t="s">
        <v>693</v>
      </c>
      <c r="F295" s="30" t="s">
        <v>275</v>
      </c>
      <c r="G295" s="74">
        <f>H295+I295</f>
        <v>0</v>
      </c>
      <c r="H295" s="74"/>
      <c r="I295" s="74">
        <v>0</v>
      </c>
    </row>
    <row r="296" spans="1:9" ht="96.75" hidden="1">
      <c r="A296" s="14" t="s">
        <v>627</v>
      </c>
      <c r="B296" s="17" t="s">
        <v>174</v>
      </c>
      <c r="C296" s="30" t="s">
        <v>377</v>
      </c>
      <c r="D296" s="30" t="s">
        <v>153</v>
      </c>
      <c r="E296" s="30" t="s">
        <v>694</v>
      </c>
      <c r="F296" s="30" t="s">
        <v>209</v>
      </c>
      <c r="G296" s="74">
        <f>G297</f>
        <v>0</v>
      </c>
      <c r="H296" s="74">
        <f>H297</f>
        <v>0</v>
      </c>
      <c r="I296" s="74">
        <f>I297</f>
        <v>0</v>
      </c>
    </row>
    <row r="297" spans="1:9" ht="13.5" hidden="1">
      <c r="A297" s="14" t="s">
        <v>210</v>
      </c>
      <c r="B297" s="17" t="s">
        <v>174</v>
      </c>
      <c r="C297" s="30" t="s">
        <v>377</v>
      </c>
      <c r="D297" s="30" t="s">
        <v>153</v>
      </c>
      <c r="E297" s="30" t="s">
        <v>694</v>
      </c>
      <c r="F297" s="30" t="s">
        <v>275</v>
      </c>
      <c r="G297" s="74">
        <f>H297+I297</f>
        <v>0</v>
      </c>
      <c r="H297" s="74">
        <v>0</v>
      </c>
      <c r="I297" s="74">
        <v>0</v>
      </c>
    </row>
    <row r="298" spans="1:9" ht="22.5" customHeight="1" hidden="1">
      <c r="A298" s="14"/>
      <c r="B298" s="17"/>
      <c r="C298" s="30"/>
      <c r="D298" s="30"/>
      <c r="E298" s="30"/>
      <c r="F298" s="30"/>
      <c r="G298" s="74"/>
      <c r="H298" s="74"/>
      <c r="I298" s="74"/>
    </row>
    <row r="299" spans="1:9" ht="41.25">
      <c r="A299" s="89" t="s">
        <v>449</v>
      </c>
      <c r="B299" s="148">
        <v>951</v>
      </c>
      <c r="C299" s="149" t="s">
        <v>377</v>
      </c>
      <c r="D299" s="149" t="s">
        <v>362</v>
      </c>
      <c r="E299" s="49" t="s">
        <v>31</v>
      </c>
      <c r="F299" s="149" t="s">
        <v>394</v>
      </c>
      <c r="G299" s="106">
        <f aca="true" t="shared" si="24" ref="G299:G308">H299+I299</f>
        <v>111</v>
      </c>
      <c r="H299" s="106">
        <f>H300</f>
        <v>111</v>
      </c>
      <c r="I299" s="106">
        <f aca="true" t="shared" si="25" ref="H299:I301">I300</f>
        <v>0</v>
      </c>
    </row>
    <row r="300" spans="1:9" ht="34.5" customHeight="1">
      <c r="A300" s="90" t="s">
        <v>442</v>
      </c>
      <c r="B300" s="66">
        <v>951</v>
      </c>
      <c r="C300" s="20" t="s">
        <v>377</v>
      </c>
      <c r="D300" s="20" t="s">
        <v>362</v>
      </c>
      <c r="E300" s="20" t="s">
        <v>32</v>
      </c>
      <c r="F300" s="20" t="s">
        <v>394</v>
      </c>
      <c r="G300" s="95">
        <f t="shared" si="24"/>
        <v>111</v>
      </c>
      <c r="H300" s="95">
        <f t="shared" si="25"/>
        <v>111</v>
      </c>
      <c r="I300" s="95">
        <f t="shared" si="25"/>
        <v>0</v>
      </c>
    </row>
    <row r="301" spans="1:9" ht="27">
      <c r="A301" s="65" t="s">
        <v>185</v>
      </c>
      <c r="B301" s="66">
        <v>951</v>
      </c>
      <c r="C301" s="20" t="s">
        <v>377</v>
      </c>
      <c r="D301" s="20" t="s">
        <v>362</v>
      </c>
      <c r="E301" s="20" t="s">
        <v>35</v>
      </c>
      <c r="F301" s="20" t="s">
        <v>155</v>
      </c>
      <c r="G301" s="95">
        <f t="shared" si="24"/>
        <v>111</v>
      </c>
      <c r="H301" s="95">
        <f t="shared" si="25"/>
        <v>111</v>
      </c>
      <c r="I301" s="95">
        <f t="shared" si="25"/>
        <v>0</v>
      </c>
    </row>
    <row r="302" spans="1:9" ht="41.25">
      <c r="A302" s="67" t="s">
        <v>186</v>
      </c>
      <c r="B302" s="66">
        <v>951</v>
      </c>
      <c r="C302" s="20" t="s">
        <v>377</v>
      </c>
      <c r="D302" s="20" t="s">
        <v>362</v>
      </c>
      <c r="E302" s="20" t="s">
        <v>35</v>
      </c>
      <c r="F302" s="20" t="s">
        <v>187</v>
      </c>
      <c r="G302" s="95">
        <f t="shared" si="24"/>
        <v>111</v>
      </c>
      <c r="H302" s="95">
        <v>111</v>
      </c>
      <c r="I302" s="95"/>
    </row>
    <row r="303" spans="1:9" ht="41.25" hidden="1">
      <c r="A303" s="45" t="s">
        <v>273</v>
      </c>
      <c r="B303" s="66">
        <v>951</v>
      </c>
      <c r="C303" s="20" t="s">
        <v>377</v>
      </c>
      <c r="D303" s="20" t="s">
        <v>362</v>
      </c>
      <c r="E303" s="49" t="s">
        <v>41</v>
      </c>
      <c r="F303" s="20" t="s">
        <v>394</v>
      </c>
      <c r="G303" s="95">
        <f t="shared" si="24"/>
        <v>0</v>
      </c>
      <c r="H303" s="95">
        <f>H304</f>
        <v>0</v>
      </c>
      <c r="I303" s="95"/>
    </row>
    <row r="304" spans="1:9" ht="27" hidden="1">
      <c r="A304" s="65" t="s">
        <v>185</v>
      </c>
      <c r="B304" s="66">
        <v>951</v>
      </c>
      <c r="C304" s="20" t="s">
        <v>377</v>
      </c>
      <c r="D304" s="20" t="s">
        <v>362</v>
      </c>
      <c r="E304" s="30" t="s">
        <v>507</v>
      </c>
      <c r="F304" s="20" t="s">
        <v>155</v>
      </c>
      <c r="G304" s="95">
        <f t="shared" si="24"/>
        <v>0</v>
      </c>
      <c r="H304" s="95">
        <f>H305</f>
        <v>0</v>
      </c>
      <c r="I304" s="95"/>
    </row>
    <row r="305" spans="1:9" ht="41.25" hidden="1">
      <c r="A305" s="67" t="s">
        <v>186</v>
      </c>
      <c r="B305" s="66">
        <v>951</v>
      </c>
      <c r="C305" s="20" t="s">
        <v>377</v>
      </c>
      <c r="D305" s="20" t="s">
        <v>362</v>
      </c>
      <c r="E305" s="30" t="s">
        <v>507</v>
      </c>
      <c r="F305" s="20" t="s">
        <v>187</v>
      </c>
      <c r="G305" s="95">
        <f t="shared" si="24"/>
        <v>0</v>
      </c>
      <c r="H305" s="95">
        <v>0</v>
      </c>
      <c r="I305" s="95"/>
    </row>
    <row r="306" spans="1:9" s="92" customFormat="1" ht="27">
      <c r="A306" s="45" t="s">
        <v>941</v>
      </c>
      <c r="B306" s="63">
        <v>951</v>
      </c>
      <c r="C306" s="49" t="s">
        <v>377</v>
      </c>
      <c r="D306" s="49" t="s">
        <v>362</v>
      </c>
      <c r="E306" s="49" t="s">
        <v>870</v>
      </c>
      <c r="F306" s="49" t="s">
        <v>394</v>
      </c>
      <c r="G306" s="83">
        <f t="shared" si="24"/>
        <v>40</v>
      </c>
      <c r="H306" s="83">
        <f>H307</f>
        <v>40</v>
      </c>
      <c r="I306" s="83">
        <f>I307</f>
        <v>0</v>
      </c>
    </row>
    <row r="307" spans="1:9" ht="27">
      <c r="A307" s="14" t="s">
        <v>185</v>
      </c>
      <c r="B307" s="63">
        <v>951</v>
      </c>
      <c r="C307" s="20" t="s">
        <v>377</v>
      </c>
      <c r="D307" s="20" t="s">
        <v>362</v>
      </c>
      <c r="E307" s="30" t="s">
        <v>869</v>
      </c>
      <c r="F307" s="30" t="s">
        <v>155</v>
      </c>
      <c r="G307" s="74">
        <f t="shared" si="24"/>
        <v>40</v>
      </c>
      <c r="H307" s="74">
        <f>H308</f>
        <v>40</v>
      </c>
      <c r="I307" s="74">
        <f>I308</f>
        <v>0</v>
      </c>
    </row>
    <row r="308" spans="1:9" ht="41.25">
      <c r="A308" s="37" t="s">
        <v>186</v>
      </c>
      <c r="B308" s="63">
        <v>951</v>
      </c>
      <c r="C308" s="20" t="s">
        <v>377</v>
      </c>
      <c r="D308" s="20" t="s">
        <v>362</v>
      </c>
      <c r="E308" s="30" t="s">
        <v>872</v>
      </c>
      <c r="F308" s="30" t="s">
        <v>187</v>
      </c>
      <c r="G308" s="74">
        <f t="shared" si="24"/>
        <v>40</v>
      </c>
      <c r="H308" s="74">
        <v>40</v>
      </c>
      <c r="I308" s="74"/>
    </row>
    <row r="309" spans="1:9" ht="13.5" hidden="1">
      <c r="A309" s="67"/>
      <c r="B309" s="66"/>
      <c r="C309" s="20"/>
      <c r="D309" s="20"/>
      <c r="E309" s="30"/>
      <c r="F309" s="20"/>
      <c r="G309" s="95"/>
      <c r="H309" s="95"/>
      <c r="I309" s="95"/>
    </row>
    <row r="310" spans="1:9" ht="27">
      <c r="A310" s="87" t="s">
        <v>149</v>
      </c>
      <c r="B310" s="66">
        <v>951</v>
      </c>
      <c r="C310" s="20" t="s">
        <v>377</v>
      </c>
      <c r="D310" s="20" t="s">
        <v>362</v>
      </c>
      <c r="E310" s="20" t="s">
        <v>13</v>
      </c>
      <c r="F310" s="20" t="s">
        <v>394</v>
      </c>
      <c r="G310" s="95">
        <f aca="true" t="shared" si="26" ref="G310:G333">H310+I310</f>
        <v>3582.1879999999996</v>
      </c>
      <c r="H310" s="95">
        <f>H311</f>
        <v>3582.1879999999996</v>
      </c>
      <c r="I310" s="95">
        <f>I311</f>
        <v>0</v>
      </c>
    </row>
    <row r="311" spans="1:9" ht="42.75" customHeight="1">
      <c r="A311" s="65" t="s">
        <v>150</v>
      </c>
      <c r="B311" s="66">
        <v>951</v>
      </c>
      <c r="C311" s="20" t="s">
        <v>377</v>
      </c>
      <c r="D311" s="20" t="s">
        <v>362</v>
      </c>
      <c r="E311" s="20" t="s">
        <v>14</v>
      </c>
      <c r="F311" s="20" t="s">
        <v>394</v>
      </c>
      <c r="G311" s="95">
        <f t="shared" si="26"/>
        <v>3582.1879999999996</v>
      </c>
      <c r="H311" s="95">
        <f>H312</f>
        <v>3582.1879999999996</v>
      </c>
      <c r="I311" s="95">
        <f>I312</f>
        <v>0</v>
      </c>
    </row>
    <row r="312" spans="1:11" ht="41.25">
      <c r="A312" s="65" t="s">
        <v>154</v>
      </c>
      <c r="B312" s="66">
        <v>951</v>
      </c>
      <c r="C312" s="20" t="s">
        <v>377</v>
      </c>
      <c r="D312" s="20" t="s">
        <v>362</v>
      </c>
      <c r="E312" s="20" t="s">
        <v>17</v>
      </c>
      <c r="F312" s="20" t="s">
        <v>394</v>
      </c>
      <c r="G312" s="95">
        <f t="shared" si="26"/>
        <v>3582.1879999999996</v>
      </c>
      <c r="H312" s="95">
        <f>H313+H315</f>
        <v>3582.1879999999996</v>
      </c>
      <c r="I312" s="95">
        <f>I313+I315</f>
        <v>0</v>
      </c>
      <c r="K312" s="73"/>
    </row>
    <row r="313" spans="1:9" ht="81.75" customHeight="1">
      <c r="A313" s="65" t="s">
        <v>182</v>
      </c>
      <c r="B313" s="66">
        <v>951</v>
      </c>
      <c r="C313" s="20" t="s">
        <v>377</v>
      </c>
      <c r="D313" s="20" t="s">
        <v>362</v>
      </c>
      <c r="E313" s="20" t="s">
        <v>17</v>
      </c>
      <c r="F313" s="20" t="s">
        <v>151</v>
      </c>
      <c r="G313" s="95">
        <f t="shared" si="26"/>
        <v>3508.7</v>
      </c>
      <c r="H313" s="95">
        <f>H314</f>
        <v>3508.7</v>
      </c>
      <c r="I313" s="95">
        <f>I314</f>
        <v>0</v>
      </c>
    </row>
    <row r="314" spans="1:10" ht="27">
      <c r="A314" s="65" t="s">
        <v>184</v>
      </c>
      <c r="B314" s="66">
        <v>951</v>
      </c>
      <c r="C314" s="20" t="s">
        <v>377</v>
      </c>
      <c r="D314" s="20" t="s">
        <v>362</v>
      </c>
      <c r="E314" s="20" t="s">
        <v>17</v>
      </c>
      <c r="F314" s="20" t="s">
        <v>183</v>
      </c>
      <c r="G314" s="95">
        <f t="shared" si="26"/>
        <v>3508.7</v>
      </c>
      <c r="H314" s="95">
        <f>2645.7+64+799</f>
        <v>3508.7</v>
      </c>
      <c r="I314" s="95"/>
      <c r="J314" s="73"/>
    </row>
    <row r="315" spans="1:9" ht="27">
      <c r="A315" s="65" t="s">
        <v>185</v>
      </c>
      <c r="B315" s="66">
        <v>951</v>
      </c>
      <c r="C315" s="20" t="s">
        <v>377</v>
      </c>
      <c r="D315" s="20" t="s">
        <v>362</v>
      </c>
      <c r="E315" s="20" t="s">
        <v>17</v>
      </c>
      <c r="F315" s="20" t="s">
        <v>155</v>
      </c>
      <c r="G315" s="95">
        <f t="shared" si="26"/>
        <v>73.488</v>
      </c>
      <c r="H315" s="95">
        <f>H316</f>
        <v>73.488</v>
      </c>
      <c r="I315" s="95">
        <f>I316</f>
        <v>0</v>
      </c>
    </row>
    <row r="316" spans="1:9" ht="41.25">
      <c r="A316" s="67" t="s">
        <v>186</v>
      </c>
      <c r="B316" s="66">
        <v>951</v>
      </c>
      <c r="C316" s="20" t="s">
        <v>377</v>
      </c>
      <c r="D316" s="20" t="s">
        <v>362</v>
      </c>
      <c r="E316" s="20" t="s">
        <v>17</v>
      </c>
      <c r="F316" s="20" t="s">
        <v>187</v>
      </c>
      <c r="G316" s="95">
        <f t="shared" si="26"/>
        <v>73.488</v>
      </c>
      <c r="H316" s="95">
        <v>73.488</v>
      </c>
      <c r="I316" s="95"/>
    </row>
    <row r="317" spans="1:11" ht="70.5" customHeight="1">
      <c r="A317" s="14" t="s">
        <v>654</v>
      </c>
      <c r="B317" s="17">
        <v>951</v>
      </c>
      <c r="C317" s="30" t="s">
        <v>377</v>
      </c>
      <c r="D317" s="30" t="s">
        <v>362</v>
      </c>
      <c r="E317" s="30" t="s">
        <v>662</v>
      </c>
      <c r="F317" s="30" t="s">
        <v>394</v>
      </c>
      <c r="G317" s="74">
        <f t="shared" si="26"/>
        <v>1950.219</v>
      </c>
      <c r="H317" s="74">
        <f>H318+H320</f>
        <v>0</v>
      </c>
      <c r="I317" s="74">
        <f>I318+I320</f>
        <v>1950.219</v>
      </c>
      <c r="K317" s="73"/>
    </row>
    <row r="318" spans="1:9" ht="78" customHeight="1">
      <c r="A318" s="14" t="s">
        <v>182</v>
      </c>
      <c r="B318" s="17">
        <v>951</v>
      </c>
      <c r="C318" s="30" t="s">
        <v>377</v>
      </c>
      <c r="D318" s="30" t="s">
        <v>362</v>
      </c>
      <c r="E318" s="30" t="s">
        <v>662</v>
      </c>
      <c r="F318" s="30" t="s">
        <v>151</v>
      </c>
      <c r="G318" s="74">
        <f t="shared" si="26"/>
        <v>1364.541</v>
      </c>
      <c r="H318" s="74">
        <f>H319</f>
        <v>0</v>
      </c>
      <c r="I318" s="74">
        <f>I319</f>
        <v>1364.541</v>
      </c>
    </row>
    <row r="319" spans="1:9" ht="27">
      <c r="A319" s="37" t="s">
        <v>184</v>
      </c>
      <c r="B319" s="17">
        <v>951</v>
      </c>
      <c r="C319" s="30" t="s">
        <v>377</v>
      </c>
      <c r="D319" s="30" t="s">
        <v>362</v>
      </c>
      <c r="E319" s="30" t="s">
        <v>662</v>
      </c>
      <c r="F319" s="30" t="s">
        <v>183</v>
      </c>
      <c r="G319" s="74">
        <f t="shared" si="26"/>
        <v>1364.541</v>
      </c>
      <c r="H319" s="74"/>
      <c r="I319" s="74">
        <v>1364.541</v>
      </c>
    </row>
    <row r="320" spans="1:9" ht="27">
      <c r="A320" s="14" t="s">
        <v>185</v>
      </c>
      <c r="B320" s="17">
        <v>951</v>
      </c>
      <c r="C320" s="30" t="s">
        <v>377</v>
      </c>
      <c r="D320" s="30" t="s">
        <v>362</v>
      </c>
      <c r="E320" s="30" t="s">
        <v>662</v>
      </c>
      <c r="F320" s="30" t="s">
        <v>155</v>
      </c>
      <c r="G320" s="74">
        <f t="shared" si="26"/>
        <v>585.678</v>
      </c>
      <c r="H320" s="74">
        <f>H321</f>
        <v>0</v>
      </c>
      <c r="I320" s="74">
        <f>I321</f>
        <v>585.678</v>
      </c>
    </row>
    <row r="321" spans="1:9" ht="41.25">
      <c r="A321" s="37" t="s">
        <v>186</v>
      </c>
      <c r="B321" s="17">
        <v>951</v>
      </c>
      <c r="C321" s="30" t="s">
        <v>377</v>
      </c>
      <c r="D321" s="30" t="s">
        <v>362</v>
      </c>
      <c r="E321" s="30" t="s">
        <v>662</v>
      </c>
      <c r="F321" s="30" t="s">
        <v>187</v>
      </c>
      <c r="G321" s="74">
        <f t="shared" si="26"/>
        <v>585.678</v>
      </c>
      <c r="H321" s="74"/>
      <c r="I321" s="74">
        <v>585.678</v>
      </c>
    </row>
    <row r="322" spans="1:9" ht="13.5">
      <c r="A322" s="91" t="s">
        <v>181</v>
      </c>
      <c r="B322" s="150">
        <v>951</v>
      </c>
      <c r="C322" s="69" t="s">
        <v>365</v>
      </c>
      <c r="D322" s="69" t="s">
        <v>147</v>
      </c>
      <c r="E322" s="69" t="s">
        <v>307</v>
      </c>
      <c r="F322" s="69" t="s">
        <v>394</v>
      </c>
      <c r="G322" s="107">
        <f t="shared" si="26"/>
        <v>20995.23393</v>
      </c>
      <c r="H322" s="107">
        <f>H323+H373</f>
        <v>15521.651609999999</v>
      </c>
      <c r="I322" s="107">
        <f>I323+I373</f>
        <v>5473.5823199999995</v>
      </c>
    </row>
    <row r="323" spans="1:9" ht="17.25" customHeight="1">
      <c r="A323" s="43" t="s">
        <v>428</v>
      </c>
      <c r="B323" s="17">
        <v>951</v>
      </c>
      <c r="C323" s="30" t="s">
        <v>365</v>
      </c>
      <c r="D323" s="30" t="s">
        <v>146</v>
      </c>
      <c r="E323" s="30" t="s">
        <v>307</v>
      </c>
      <c r="F323" s="30" t="s">
        <v>394</v>
      </c>
      <c r="G323" s="74">
        <f t="shared" si="26"/>
        <v>19797.44893</v>
      </c>
      <c r="H323" s="74">
        <f>H324+H370</f>
        <v>14323.86661</v>
      </c>
      <c r="I323" s="74">
        <f>I324+I370</f>
        <v>5473.5823199999995</v>
      </c>
    </row>
    <row r="324" spans="1:9" ht="41.25" customHeight="1">
      <c r="A324" s="45" t="s">
        <v>462</v>
      </c>
      <c r="B324" s="63">
        <v>951</v>
      </c>
      <c r="C324" s="49" t="s">
        <v>365</v>
      </c>
      <c r="D324" s="49" t="s">
        <v>146</v>
      </c>
      <c r="E324" s="49" t="s">
        <v>100</v>
      </c>
      <c r="F324" s="49" t="s">
        <v>394</v>
      </c>
      <c r="G324" s="83">
        <f t="shared" si="26"/>
        <v>19797.44893</v>
      </c>
      <c r="H324" s="83">
        <f>H325+H330+H356+H360+H367+H348+H337+H344</f>
        <v>14323.86661</v>
      </c>
      <c r="I324" s="83">
        <f>I325+I330+I356+I360+I367+I348+I337+I344</f>
        <v>5473.5823199999995</v>
      </c>
    </row>
    <row r="325" spans="1:9" ht="62.25" customHeight="1">
      <c r="A325" s="70" t="s">
        <v>513</v>
      </c>
      <c r="B325" s="17">
        <v>951</v>
      </c>
      <c r="C325" s="30" t="s">
        <v>365</v>
      </c>
      <c r="D325" s="30" t="s">
        <v>146</v>
      </c>
      <c r="E325" s="30" t="s">
        <v>77</v>
      </c>
      <c r="F325" s="30" t="s">
        <v>394</v>
      </c>
      <c r="G325" s="74">
        <f t="shared" si="26"/>
        <v>9661.78597</v>
      </c>
      <c r="H325" s="74">
        <f>H326+H328</f>
        <v>9661.78597</v>
      </c>
      <c r="I325" s="74">
        <f>I326</f>
        <v>0</v>
      </c>
    </row>
    <row r="326" spans="1:9" ht="41.25">
      <c r="A326" s="14" t="s">
        <v>208</v>
      </c>
      <c r="B326" s="17">
        <v>951</v>
      </c>
      <c r="C326" s="30" t="s">
        <v>365</v>
      </c>
      <c r="D326" s="30" t="s">
        <v>146</v>
      </c>
      <c r="E326" s="30" t="s">
        <v>78</v>
      </c>
      <c r="F326" s="30" t="s">
        <v>209</v>
      </c>
      <c r="G326" s="74">
        <f t="shared" si="26"/>
        <v>8812.83097</v>
      </c>
      <c r="H326" s="74">
        <f>H327</f>
        <v>8812.83097</v>
      </c>
      <c r="I326" s="74"/>
    </row>
    <row r="327" spans="1:9" ht="13.5">
      <c r="A327" s="14" t="s">
        <v>210</v>
      </c>
      <c r="B327" s="17">
        <v>951</v>
      </c>
      <c r="C327" s="30" t="s">
        <v>365</v>
      </c>
      <c r="D327" s="30" t="s">
        <v>146</v>
      </c>
      <c r="E327" s="30" t="s">
        <v>79</v>
      </c>
      <c r="F327" s="30" t="s">
        <v>275</v>
      </c>
      <c r="G327" s="74">
        <f t="shared" si="26"/>
        <v>8812.83097</v>
      </c>
      <c r="H327" s="74">
        <f>8843.134-30.30303</f>
        <v>8812.83097</v>
      </c>
      <c r="I327" s="74"/>
    </row>
    <row r="328" spans="1:9" ht="99" customHeight="1">
      <c r="A328" s="14" t="s">
        <v>98</v>
      </c>
      <c r="B328" s="17">
        <v>951</v>
      </c>
      <c r="C328" s="30" t="s">
        <v>365</v>
      </c>
      <c r="D328" s="30" t="s">
        <v>146</v>
      </c>
      <c r="E328" s="30" t="s">
        <v>97</v>
      </c>
      <c r="F328" s="30" t="s">
        <v>209</v>
      </c>
      <c r="G328" s="74">
        <f t="shared" si="26"/>
        <v>848.9549999999999</v>
      </c>
      <c r="H328" s="74">
        <f>H329</f>
        <v>848.9549999999999</v>
      </c>
      <c r="I328" s="74"/>
    </row>
    <row r="329" spans="1:9" ht="16.5" customHeight="1">
      <c r="A329" s="14" t="s">
        <v>210</v>
      </c>
      <c r="B329" s="17">
        <v>951</v>
      </c>
      <c r="C329" s="30" t="s">
        <v>365</v>
      </c>
      <c r="D329" s="30" t="s">
        <v>146</v>
      </c>
      <c r="E329" s="30" t="s">
        <v>97</v>
      </c>
      <c r="F329" s="30" t="s">
        <v>275</v>
      </c>
      <c r="G329" s="74">
        <f t="shared" si="26"/>
        <v>848.9549999999999</v>
      </c>
      <c r="H329" s="74">
        <f>226.8+622.155</f>
        <v>848.9549999999999</v>
      </c>
      <c r="I329" s="74"/>
    </row>
    <row r="330" spans="1:9" ht="62.25" customHeight="1" hidden="1">
      <c r="A330" s="68" t="s">
        <v>563</v>
      </c>
      <c r="B330" s="17">
        <v>952</v>
      </c>
      <c r="C330" s="30" t="s">
        <v>365</v>
      </c>
      <c r="D330" s="30" t="s">
        <v>146</v>
      </c>
      <c r="E330" s="69" t="s">
        <v>77</v>
      </c>
      <c r="F330" s="69" t="s">
        <v>394</v>
      </c>
      <c r="G330" s="82">
        <f t="shared" si="26"/>
        <v>0</v>
      </c>
      <c r="H330" s="82">
        <f>H331+H334+H354</f>
        <v>0</v>
      </c>
      <c r="I330" s="82">
        <f>I331+I334+I354</f>
        <v>0</v>
      </c>
    </row>
    <row r="331" spans="1:9" ht="69" customHeight="1" hidden="1">
      <c r="A331" s="45" t="s">
        <v>564</v>
      </c>
      <c r="B331" s="17">
        <v>953</v>
      </c>
      <c r="C331" s="30" t="s">
        <v>365</v>
      </c>
      <c r="D331" s="30" t="s">
        <v>146</v>
      </c>
      <c r="E331" s="49" t="s">
        <v>565</v>
      </c>
      <c r="F331" s="49" t="s">
        <v>394</v>
      </c>
      <c r="G331" s="83">
        <f t="shared" si="26"/>
        <v>0</v>
      </c>
      <c r="H331" s="83">
        <f>H332</f>
        <v>0</v>
      </c>
      <c r="I331" s="83">
        <f>I332</f>
        <v>0</v>
      </c>
    </row>
    <row r="332" spans="1:9" ht="48" customHeight="1" hidden="1">
      <c r="A332" s="14" t="s">
        <v>208</v>
      </c>
      <c r="B332" s="17">
        <v>954</v>
      </c>
      <c r="C332" s="30" t="s">
        <v>365</v>
      </c>
      <c r="D332" s="30" t="s">
        <v>146</v>
      </c>
      <c r="E332" s="30" t="s">
        <v>565</v>
      </c>
      <c r="F332" s="30" t="s">
        <v>209</v>
      </c>
      <c r="G332" s="74">
        <f t="shared" si="26"/>
        <v>0</v>
      </c>
      <c r="H332" s="74">
        <f>H333</f>
        <v>0</v>
      </c>
      <c r="I332" s="74">
        <f>I333</f>
        <v>0</v>
      </c>
    </row>
    <row r="333" spans="1:9" ht="20.25" customHeight="1" hidden="1">
      <c r="A333" s="14" t="s">
        <v>210</v>
      </c>
      <c r="B333" s="17">
        <v>955</v>
      </c>
      <c r="C333" s="30" t="s">
        <v>365</v>
      </c>
      <c r="D333" s="30" t="s">
        <v>146</v>
      </c>
      <c r="E333" s="30" t="s">
        <v>565</v>
      </c>
      <c r="F333" s="30" t="s">
        <v>275</v>
      </c>
      <c r="G333" s="74">
        <f t="shared" si="26"/>
        <v>0</v>
      </c>
      <c r="H333" s="74"/>
      <c r="I333" s="74"/>
    </row>
    <row r="334" spans="1:9" ht="119.25" customHeight="1" hidden="1">
      <c r="A334" s="45" t="s">
        <v>593</v>
      </c>
      <c r="B334" s="17">
        <v>956</v>
      </c>
      <c r="C334" s="30" t="s">
        <v>365</v>
      </c>
      <c r="D334" s="30" t="s">
        <v>146</v>
      </c>
      <c r="E334" s="49" t="s">
        <v>566</v>
      </c>
      <c r="F334" s="49" t="s">
        <v>394</v>
      </c>
      <c r="G334" s="83">
        <f>H334</f>
        <v>0</v>
      </c>
      <c r="H334" s="83">
        <f>H335</f>
        <v>0</v>
      </c>
      <c r="I334" s="83"/>
    </row>
    <row r="335" spans="1:9" ht="48" customHeight="1" hidden="1">
      <c r="A335" s="14" t="s">
        <v>208</v>
      </c>
      <c r="B335" s="17">
        <v>957</v>
      </c>
      <c r="C335" s="30" t="s">
        <v>365</v>
      </c>
      <c r="D335" s="30" t="s">
        <v>146</v>
      </c>
      <c r="E335" s="30" t="s">
        <v>566</v>
      </c>
      <c r="F335" s="30" t="s">
        <v>209</v>
      </c>
      <c r="G335" s="74">
        <f>H335</f>
        <v>0</v>
      </c>
      <c r="H335" s="74">
        <f>H336</f>
        <v>0</v>
      </c>
      <c r="I335" s="74"/>
    </row>
    <row r="336" spans="1:9" ht="15.75" customHeight="1" hidden="1">
      <c r="A336" s="14" t="s">
        <v>210</v>
      </c>
      <c r="B336" s="17">
        <v>958</v>
      </c>
      <c r="C336" s="30" t="s">
        <v>365</v>
      </c>
      <c r="D336" s="30" t="s">
        <v>146</v>
      </c>
      <c r="E336" s="30" t="s">
        <v>566</v>
      </c>
      <c r="F336" s="30" t="s">
        <v>275</v>
      </c>
      <c r="G336" s="74">
        <f>H336</f>
        <v>0</v>
      </c>
      <c r="H336" s="74">
        <v>0</v>
      </c>
      <c r="I336" s="74"/>
    </row>
    <row r="337" spans="1:9" ht="45.75" customHeight="1">
      <c r="A337" s="68" t="s">
        <v>956</v>
      </c>
      <c r="B337" s="75">
        <v>951</v>
      </c>
      <c r="C337" s="69" t="s">
        <v>365</v>
      </c>
      <c r="D337" s="69" t="s">
        <v>146</v>
      </c>
      <c r="E337" s="69" t="s">
        <v>77</v>
      </c>
      <c r="F337" s="69" t="s">
        <v>394</v>
      </c>
      <c r="G337" s="82">
        <f aca="true" t="shared" si="27" ref="G337:G352">H337+I337</f>
        <v>3030.30303</v>
      </c>
      <c r="H337" s="82">
        <f>H341</f>
        <v>30.30303</v>
      </c>
      <c r="I337" s="82">
        <f>I338</f>
        <v>3000</v>
      </c>
    </row>
    <row r="338" spans="1:9" ht="60" customHeight="1">
      <c r="A338" s="14" t="s">
        <v>953</v>
      </c>
      <c r="B338" s="17">
        <v>951</v>
      </c>
      <c r="C338" s="30" t="s">
        <v>365</v>
      </c>
      <c r="D338" s="30" t="s">
        <v>146</v>
      </c>
      <c r="E338" s="30" t="s">
        <v>955</v>
      </c>
      <c r="F338" s="30" t="s">
        <v>394</v>
      </c>
      <c r="G338" s="74">
        <f t="shared" si="27"/>
        <v>3000</v>
      </c>
      <c r="H338" s="74">
        <v>0</v>
      </c>
      <c r="I338" s="74">
        <f>I339</f>
        <v>3000</v>
      </c>
    </row>
    <row r="339" spans="1:9" ht="46.5" customHeight="1">
      <c r="A339" s="14" t="s">
        <v>208</v>
      </c>
      <c r="B339" s="17">
        <v>951</v>
      </c>
      <c r="C339" s="30" t="s">
        <v>365</v>
      </c>
      <c r="D339" s="30" t="s">
        <v>146</v>
      </c>
      <c r="E339" s="30" t="s">
        <v>955</v>
      </c>
      <c r="F339" s="30" t="s">
        <v>209</v>
      </c>
      <c r="G339" s="74">
        <f t="shared" si="27"/>
        <v>3000</v>
      </c>
      <c r="H339" s="74">
        <v>0</v>
      </c>
      <c r="I339" s="74">
        <f>I340</f>
        <v>3000</v>
      </c>
    </row>
    <row r="340" spans="1:9" ht="18" customHeight="1">
      <c r="A340" s="14" t="s">
        <v>210</v>
      </c>
      <c r="B340" s="17">
        <v>951</v>
      </c>
      <c r="C340" s="30" t="s">
        <v>365</v>
      </c>
      <c r="D340" s="30" t="s">
        <v>146</v>
      </c>
      <c r="E340" s="30" t="s">
        <v>955</v>
      </c>
      <c r="F340" s="30" t="s">
        <v>275</v>
      </c>
      <c r="G340" s="74">
        <f t="shared" si="27"/>
        <v>3000</v>
      </c>
      <c r="H340" s="74">
        <v>0</v>
      </c>
      <c r="I340" s="74">
        <v>3000</v>
      </c>
    </row>
    <row r="341" spans="1:9" ht="72" customHeight="1">
      <c r="A341" s="14" t="s">
        <v>954</v>
      </c>
      <c r="B341" s="17">
        <v>951</v>
      </c>
      <c r="C341" s="30" t="s">
        <v>365</v>
      </c>
      <c r="D341" s="30" t="s">
        <v>146</v>
      </c>
      <c r="E341" s="30" t="s">
        <v>961</v>
      </c>
      <c r="F341" s="30" t="s">
        <v>394</v>
      </c>
      <c r="G341" s="74">
        <f t="shared" si="27"/>
        <v>30.30303</v>
      </c>
      <c r="H341" s="74">
        <f>H342</f>
        <v>30.30303</v>
      </c>
      <c r="I341" s="74">
        <v>0</v>
      </c>
    </row>
    <row r="342" spans="1:9" ht="48" customHeight="1">
      <c r="A342" s="14" t="s">
        <v>208</v>
      </c>
      <c r="B342" s="17">
        <v>951</v>
      </c>
      <c r="C342" s="30" t="s">
        <v>365</v>
      </c>
      <c r="D342" s="30" t="s">
        <v>146</v>
      </c>
      <c r="E342" s="30" t="s">
        <v>961</v>
      </c>
      <c r="F342" s="30" t="s">
        <v>209</v>
      </c>
      <c r="G342" s="74">
        <f t="shared" si="27"/>
        <v>30.30303</v>
      </c>
      <c r="H342" s="74">
        <f>H343</f>
        <v>30.30303</v>
      </c>
      <c r="I342" s="74">
        <v>0</v>
      </c>
    </row>
    <row r="343" spans="1:9" ht="15.75" customHeight="1">
      <c r="A343" s="14" t="s">
        <v>210</v>
      </c>
      <c r="B343" s="17">
        <v>951</v>
      </c>
      <c r="C343" s="30" t="s">
        <v>365</v>
      </c>
      <c r="D343" s="30" t="s">
        <v>146</v>
      </c>
      <c r="E343" s="30" t="s">
        <v>961</v>
      </c>
      <c r="F343" s="30" t="s">
        <v>275</v>
      </c>
      <c r="G343" s="74">
        <f t="shared" si="27"/>
        <v>30.30303</v>
      </c>
      <c r="H343" s="74">
        <v>30.30303</v>
      </c>
      <c r="I343" s="74">
        <v>0</v>
      </c>
    </row>
    <row r="344" spans="1:9" ht="61.5" customHeight="1">
      <c r="A344" s="64" t="s">
        <v>968</v>
      </c>
      <c r="B344" s="17" t="s">
        <v>174</v>
      </c>
      <c r="C344" s="62" t="s">
        <v>365</v>
      </c>
      <c r="D344" s="62" t="s">
        <v>146</v>
      </c>
      <c r="E344" s="62" t="s">
        <v>972</v>
      </c>
      <c r="F344" s="62" t="s">
        <v>394</v>
      </c>
      <c r="G344" s="77">
        <f>H344</f>
        <v>0.02061</v>
      </c>
      <c r="H344" s="77">
        <f>H345</f>
        <v>0.02061</v>
      </c>
      <c r="I344" s="77"/>
    </row>
    <row r="345" spans="1:9" ht="100.5" customHeight="1">
      <c r="A345" s="14" t="s">
        <v>969</v>
      </c>
      <c r="B345" s="17" t="s">
        <v>174</v>
      </c>
      <c r="C345" s="30" t="s">
        <v>365</v>
      </c>
      <c r="D345" s="30" t="s">
        <v>146</v>
      </c>
      <c r="E345" s="30" t="s">
        <v>976</v>
      </c>
      <c r="F345" s="30" t="s">
        <v>394</v>
      </c>
      <c r="G345" s="74">
        <f>H345</f>
        <v>0.02061</v>
      </c>
      <c r="H345" s="74">
        <f>H346</f>
        <v>0.02061</v>
      </c>
      <c r="I345" s="74"/>
    </row>
    <row r="346" spans="1:9" ht="45.75" customHeight="1">
      <c r="A346" s="14" t="s">
        <v>208</v>
      </c>
      <c r="B346" s="17" t="s">
        <v>174</v>
      </c>
      <c r="C346" s="30" t="s">
        <v>365</v>
      </c>
      <c r="D346" s="30" t="s">
        <v>146</v>
      </c>
      <c r="E346" s="30" t="s">
        <v>976</v>
      </c>
      <c r="F346" s="30" t="s">
        <v>209</v>
      </c>
      <c r="G346" s="74">
        <f>H346</f>
        <v>0.02061</v>
      </c>
      <c r="H346" s="74">
        <f>H347</f>
        <v>0.02061</v>
      </c>
      <c r="I346" s="74"/>
    </row>
    <row r="347" spans="1:9" ht="20.25" customHeight="1">
      <c r="A347" s="14" t="s">
        <v>210</v>
      </c>
      <c r="B347" s="17" t="s">
        <v>174</v>
      </c>
      <c r="C347" s="30" t="s">
        <v>365</v>
      </c>
      <c r="D347" s="30" t="s">
        <v>146</v>
      </c>
      <c r="E347" s="30" t="s">
        <v>976</v>
      </c>
      <c r="F347" s="30" t="s">
        <v>275</v>
      </c>
      <c r="G347" s="74">
        <f>H347</f>
        <v>0.02061</v>
      </c>
      <c r="H347" s="74">
        <v>0.02061</v>
      </c>
      <c r="I347" s="74"/>
    </row>
    <row r="348" spans="1:9" ht="45.75" customHeight="1">
      <c r="A348" s="68" t="s">
        <v>858</v>
      </c>
      <c r="B348" s="75" t="s">
        <v>174</v>
      </c>
      <c r="C348" s="69" t="s">
        <v>365</v>
      </c>
      <c r="D348" s="69" t="s">
        <v>146</v>
      </c>
      <c r="E348" s="69" t="s">
        <v>77</v>
      </c>
      <c r="F348" s="69" t="s">
        <v>394</v>
      </c>
      <c r="G348" s="82">
        <f t="shared" si="27"/>
        <v>2498.58232</v>
      </c>
      <c r="H348" s="82">
        <f>H349+H351</f>
        <v>25</v>
      </c>
      <c r="I348" s="82">
        <f>I349</f>
        <v>2473.58232</v>
      </c>
    </row>
    <row r="349" spans="1:9" ht="74.25" customHeight="1">
      <c r="A349" s="45" t="s">
        <v>857</v>
      </c>
      <c r="B349" s="63" t="s">
        <v>174</v>
      </c>
      <c r="C349" s="49" t="s">
        <v>365</v>
      </c>
      <c r="D349" s="49" t="s">
        <v>146</v>
      </c>
      <c r="E349" s="49" t="s">
        <v>825</v>
      </c>
      <c r="F349" s="49" t="s">
        <v>209</v>
      </c>
      <c r="G349" s="74">
        <f t="shared" si="27"/>
        <v>2473.58232</v>
      </c>
      <c r="H349" s="83">
        <f>H350</f>
        <v>0</v>
      </c>
      <c r="I349" s="83">
        <f>I350</f>
        <v>2473.58232</v>
      </c>
    </row>
    <row r="350" spans="1:11" ht="15.75" customHeight="1">
      <c r="A350" s="14" t="s">
        <v>210</v>
      </c>
      <c r="B350" s="63" t="s">
        <v>174</v>
      </c>
      <c r="C350" s="49" t="s">
        <v>365</v>
      </c>
      <c r="D350" s="49" t="s">
        <v>146</v>
      </c>
      <c r="E350" s="49" t="s">
        <v>825</v>
      </c>
      <c r="F350" s="30" t="s">
        <v>275</v>
      </c>
      <c r="G350" s="74">
        <f t="shared" si="27"/>
        <v>2473.58232</v>
      </c>
      <c r="H350" s="74">
        <v>0</v>
      </c>
      <c r="I350" s="74">
        <v>2473.58232</v>
      </c>
      <c r="K350" s="73"/>
    </row>
    <row r="351" spans="1:9" ht="88.5" customHeight="1">
      <c r="A351" s="45" t="s">
        <v>824</v>
      </c>
      <c r="B351" s="63" t="s">
        <v>174</v>
      </c>
      <c r="C351" s="49" t="s">
        <v>365</v>
      </c>
      <c r="D351" s="49" t="s">
        <v>146</v>
      </c>
      <c r="E351" s="49" t="s">
        <v>826</v>
      </c>
      <c r="F351" s="49" t="s">
        <v>209</v>
      </c>
      <c r="G351" s="83">
        <f t="shared" si="27"/>
        <v>25</v>
      </c>
      <c r="H351" s="83">
        <f>H352</f>
        <v>25</v>
      </c>
      <c r="I351" s="83">
        <f>I352</f>
        <v>0</v>
      </c>
    </row>
    <row r="352" spans="1:9" ht="15.75" customHeight="1">
      <c r="A352" s="14" t="s">
        <v>210</v>
      </c>
      <c r="B352" s="63" t="s">
        <v>174</v>
      </c>
      <c r="C352" s="49" t="s">
        <v>365</v>
      </c>
      <c r="D352" s="49" t="s">
        <v>146</v>
      </c>
      <c r="E352" s="30" t="s">
        <v>859</v>
      </c>
      <c r="F352" s="30" t="s">
        <v>275</v>
      </c>
      <c r="G352" s="74">
        <f t="shared" si="27"/>
        <v>25</v>
      </c>
      <c r="H352" s="74">
        <v>25</v>
      </c>
      <c r="I352" s="74">
        <v>0</v>
      </c>
    </row>
    <row r="353" spans="1:9" ht="15.75" customHeight="1" hidden="1">
      <c r="A353" s="14"/>
      <c r="B353" s="17"/>
      <c r="C353" s="30"/>
      <c r="D353" s="30"/>
      <c r="E353" s="30"/>
      <c r="F353" s="30"/>
      <c r="G353" s="74"/>
      <c r="H353" s="74"/>
      <c r="I353" s="74"/>
    </row>
    <row r="354" spans="1:9" ht="89.25" customHeight="1" hidden="1">
      <c r="A354" s="14" t="s">
        <v>728</v>
      </c>
      <c r="B354" s="17">
        <v>951</v>
      </c>
      <c r="C354" s="30" t="s">
        <v>365</v>
      </c>
      <c r="D354" s="30" t="s">
        <v>146</v>
      </c>
      <c r="E354" s="30" t="s">
        <v>751</v>
      </c>
      <c r="F354" s="30" t="s">
        <v>394</v>
      </c>
      <c r="G354" s="74">
        <f>H354</f>
        <v>0</v>
      </c>
      <c r="H354" s="74">
        <f>H355</f>
        <v>0</v>
      </c>
      <c r="I354" s="74"/>
    </row>
    <row r="355" spans="1:9" ht="15.75" customHeight="1" hidden="1">
      <c r="A355" s="14" t="s">
        <v>210</v>
      </c>
      <c r="B355" s="17">
        <v>951</v>
      </c>
      <c r="C355" s="30" t="s">
        <v>365</v>
      </c>
      <c r="D355" s="30" t="s">
        <v>146</v>
      </c>
      <c r="E355" s="30" t="s">
        <v>751</v>
      </c>
      <c r="F355" s="30" t="s">
        <v>275</v>
      </c>
      <c r="G355" s="74">
        <f>H355</f>
        <v>0</v>
      </c>
      <c r="H355" s="74">
        <f>25-25</f>
        <v>0</v>
      </c>
      <c r="I355" s="74"/>
    </row>
    <row r="356" spans="1:9" ht="63" customHeight="1">
      <c r="A356" s="70" t="s">
        <v>514</v>
      </c>
      <c r="B356" s="17">
        <v>951</v>
      </c>
      <c r="C356" s="30" t="s">
        <v>365</v>
      </c>
      <c r="D356" s="30" t="s">
        <v>146</v>
      </c>
      <c r="E356" s="30" t="s">
        <v>80</v>
      </c>
      <c r="F356" s="30" t="s">
        <v>394</v>
      </c>
      <c r="G356" s="74">
        <f>H356+I356</f>
        <v>2946.87</v>
      </c>
      <c r="H356" s="74">
        <f>H357</f>
        <v>2946.87</v>
      </c>
      <c r="I356" s="74">
        <f>I357</f>
        <v>0</v>
      </c>
    </row>
    <row r="357" spans="1:9" ht="41.25">
      <c r="A357" s="14" t="s">
        <v>208</v>
      </c>
      <c r="B357" s="17">
        <v>951</v>
      </c>
      <c r="C357" s="30" t="s">
        <v>365</v>
      </c>
      <c r="D357" s="30" t="s">
        <v>146</v>
      </c>
      <c r="E357" s="30" t="s">
        <v>80</v>
      </c>
      <c r="F357" s="30" t="s">
        <v>394</v>
      </c>
      <c r="G357" s="74">
        <f>H357+I357</f>
        <v>2946.87</v>
      </c>
      <c r="H357" s="74">
        <f>H358</f>
        <v>2946.87</v>
      </c>
      <c r="I357" s="74">
        <f>I358+I359</f>
        <v>0</v>
      </c>
    </row>
    <row r="358" spans="1:9" ht="27">
      <c r="A358" s="14" t="s">
        <v>215</v>
      </c>
      <c r="B358" s="17">
        <v>951</v>
      </c>
      <c r="C358" s="30" t="s">
        <v>365</v>
      </c>
      <c r="D358" s="30" t="s">
        <v>146</v>
      </c>
      <c r="E358" s="30" t="s">
        <v>80</v>
      </c>
      <c r="F358" s="30" t="s">
        <v>209</v>
      </c>
      <c r="G358" s="74">
        <f>H358+I358</f>
        <v>2946.87</v>
      </c>
      <c r="H358" s="74">
        <f>H359</f>
        <v>2946.87</v>
      </c>
      <c r="I358" s="74"/>
    </row>
    <row r="359" spans="1:9" ht="16.5" customHeight="1">
      <c r="A359" s="14" t="s">
        <v>210</v>
      </c>
      <c r="B359" s="17">
        <v>951</v>
      </c>
      <c r="C359" s="30" t="s">
        <v>365</v>
      </c>
      <c r="D359" s="30" t="s">
        <v>146</v>
      </c>
      <c r="E359" s="30" t="s">
        <v>80</v>
      </c>
      <c r="F359" s="30" t="s">
        <v>275</v>
      </c>
      <c r="G359" s="74">
        <f>H359+I359</f>
        <v>2946.87</v>
      </c>
      <c r="H359" s="74">
        <v>2946.87</v>
      </c>
      <c r="I359" s="74"/>
    </row>
    <row r="360" spans="1:9" ht="63" customHeight="1" hidden="1">
      <c r="A360" s="68" t="s">
        <v>567</v>
      </c>
      <c r="B360" s="17">
        <v>951</v>
      </c>
      <c r="C360" s="69" t="s">
        <v>365</v>
      </c>
      <c r="D360" s="69" t="s">
        <v>146</v>
      </c>
      <c r="E360" s="69" t="s">
        <v>568</v>
      </c>
      <c r="F360" s="69" t="s">
        <v>394</v>
      </c>
      <c r="G360" s="82">
        <f>H360+I360</f>
        <v>0</v>
      </c>
      <c r="H360" s="82">
        <f>H364</f>
        <v>0</v>
      </c>
      <c r="I360" s="82">
        <f>I361</f>
        <v>0</v>
      </c>
    </row>
    <row r="361" spans="1:9" ht="69" customHeight="1" hidden="1">
      <c r="A361" s="45" t="s">
        <v>594</v>
      </c>
      <c r="B361" s="17">
        <v>951</v>
      </c>
      <c r="C361" s="49" t="s">
        <v>365</v>
      </c>
      <c r="D361" s="49" t="s">
        <v>146</v>
      </c>
      <c r="E361" s="49" t="s">
        <v>569</v>
      </c>
      <c r="F361" s="49" t="s">
        <v>394</v>
      </c>
      <c r="G361" s="83">
        <f>I361</f>
        <v>0</v>
      </c>
      <c r="H361" s="83"/>
      <c r="I361" s="83">
        <f>I362</f>
        <v>0</v>
      </c>
    </row>
    <row r="362" spans="1:9" ht="48.75" customHeight="1" hidden="1">
      <c r="A362" s="14" t="s">
        <v>208</v>
      </c>
      <c r="B362" s="17">
        <v>951</v>
      </c>
      <c r="C362" s="30" t="s">
        <v>365</v>
      </c>
      <c r="D362" s="30" t="s">
        <v>146</v>
      </c>
      <c r="E362" s="30" t="s">
        <v>569</v>
      </c>
      <c r="F362" s="30" t="s">
        <v>209</v>
      </c>
      <c r="G362" s="74">
        <f>I362</f>
        <v>0</v>
      </c>
      <c r="H362" s="74"/>
      <c r="I362" s="74">
        <f>I363</f>
        <v>0</v>
      </c>
    </row>
    <row r="363" spans="1:9" ht="20.25" customHeight="1" hidden="1">
      <c r="A363" s="14" t="s">
        <v>210</v>
      </c>
      <c r="B363" s="17">
        <v>951</v>
      </c>
      <c r="C363" s="30" t="s">
        <v>365</v>
      </c>
      <c r="D363" s="30" t="s">
        <v>146</v>
      </c>
      <c r="E363" s="30" t="s">
        <v>569</v>
      </c>
      <c r="F363" s="30" t="s">
        <v>275</v>
      </c>
      <c r="G363" s="74">
        <f>I363</f>
        <v>0</v>
      </c>
      <c r="H363" s="74"/>
      <c r="I363" s="74"/>
    </row>
    <row r="364" spans="1:9" ht="97.5" customHeight="1" hidden="1">
      <c r="A364" s="45" t="s">
        <v>595</v>
      </c>
      <c r="B364" s="17">
        <v>951</v>
      </c>
      <c r="C364" s="49" t="s">
        <v>365</v>
      </c>
      <c r="D364" s="49" t="s">
        <v>146</v>
      </c>
      <c r="E364" s="49" t="s">
        <v>570</v>
      </c>
      <c r="F364" s="49" t="s">
        <v>394</v>
      </c>
      <c r="G364" s="83">
        <f>H364</f>
        <v>0</v>
      </c>
      <c r="H364" s="83">
        <f>H365</f>
        <v>0</v>
      </c>
      <c r="I364" s="83"/>
    </row>
    <row r="365" spans="1:9" ht="47.25" customHeight="1" hidden="1">
      <c r="A365" s="14" t="s">
        <v>208</v>
      </c>
      <c r="B365" s="17">
        <v>951</v>
      </c>
      <c r="C365" s="30" t="s">
        <v>365</v>
      </c>
      <c r="D365" s="30" t="s">
        <v>146</v>
      </c>
      <c r="E365" s="30" t="s">
        <v>570</v>
      </c>
      <c r="F365" s="30" t="s">
        <v>209</v>
      </c>
      <c r="G365" s="74">
        <f>H365</f>
        <v>0</v>
      </c>
      <c r="H365" s="74">
        <f>H366</f>
        <v>0</v>
      </c>
      <c r="I365" s="74"/>
    </row>
    <row r="366" spans="1:9" ht="18" customHeight="1" hidden="1">
      <c r="A366" s="14" t="s">
        <v>210</v>
      </c>
      <c r="B366" s="17">
        <v>951</v>
      </c>
      <c r="C366" s="30" t="s">
        <v>365</v>
      </c>
      <c r="D366" s="30" t="s">
        <v>146</v>
      </c>
      <c r="E366" s="30" t="s">
        <v>570</v>
      </c>
      <c r="F366" s="30" t="s">
        <v>275</v>
      </c>
      <c r="G366" s="74">
        <f>H366</f>
        <v>0</v>
      </c>
      <c r="H366" s="74"/>
      <c r="I366" s="74"/>
    </row>
    <row r="367" spans="1:9" ht="87" customHeight="1">
      <c r="A367" s="70" t="s">
        <v>515</v>
      </c>
      <c r="B367" s="17" t="s">
        <v>174</v>
      </c>
      <c r="C367" s="30" t="s">
        <v>365</v>
      </c>
      <c r="D367" s="30" t="s">
        <v>146</v>
      </c>
      <c r="E367" s="30" t="s">
        <v>81</v>
      </c>
      <c r="F367" s="30" t="s">
        <v>394</v>
      </c>
      <c r="G367" s="74">
        <f>H367+I367</f>
        <v>1659.887</v>
      </c>
      <c r="H367" s="74">
        <f>H368</f>
        <v>1659.887</v>
      </c>
      <c r="I367" s="74">
        <f>I368</f>
        <v>0</v>
      </c>
    </row>
    <row r="368" spans="1:9" ht="41.25">
      <c r="A368" s="14" t="s">
        <v>208</v>
      </c>
      <c r="B368" s="17" t="s">
        <v>174</v>
      </c>
      <c r="C368" s="30" t="s">
        <v>365</v>
      </c>
      <c r="D368" s="30" t="s">
        <v>146</v>
      </c>
      <c r="E368" s="30" t="s">
        <v>81</v>
      </c>
      <c r="F368" s="30" t="s">
        <v>209</v>
      </c>
      <c r="G368" s="74">
        <f aca="true" t="shared" si="28" ref="G368:G378">H368+I368</f>
        <v>1659.887</v>
      </c>
      <c r="H368" s="74">
        <f>H369</f>
        <v>1659.887</v>
      </c>
      <c r="I368" s="74">
        <f>I369</f>
        <v>0</v>
      </c>
    </row>
    <row r="369" spans="1:9" ht="13.5">
      <c r="A369" s="14" t="s">
        <v>210</v>
      </c>
      <c r="B369" s="17" t="s">
        <v>174</v>
      </c>
      <c r="C369" s="30" t="s">
        <v>365</v>
      </c>
      <c r="D369" s="30" t="s">
        <v>146</v>
      </c>
      <c r="E369" s="30" t="s">
        <v>81</v>
      </c>
      <c r="F369" s="30" t="s">
        <v>275</v>
      </c>
      <c r="G369" s="74">
        <f t="shared" si="28"/>
        <v>1659.887</v>
      </c>
      <c r="H369" s="74">
        <v>1659.887</v>
      </c>
      <c r="I369" s="74"/>
    </row>
    <row r="370" spans="1:9" ht="69" hidden="1">
      <c r="A370" s="14" t="s">
        <v>423</v>
      </c>
      <c r="B370" s="17" t="s">
        <v>174</v>
      </c>
      <c r="C370" s="30" t="s">
        <v>365</v>
      </c>
      <c r="D370" s="30" t="s">
        <v>146</v>
      </c>
      <c r="E370" s="30" t="s">
        <v>422</v>
      </c>
      <c r="F370" s="30" t="s">
        <v>394</v>
      </c>
      <c r="G370" s="74">
        <f t="shared" si="28"/>
        <v>0</v>
      </c>
      <c r="H370" s="74"/>
      <c r="I370" s="74">
        <f>I371</f>
        <v>0</v>
      </c>
    </row>
    <row r="371" spans="1:9" ht="41.25" hidden="1">
      <c r="A371" s="14" t="s">
        <v>208</v>
      </c>
      <c r="B371" s="17" t="s">
        <v>174</v>
      </c>
      <c r="C371" s="30" t="s">
        <v>365</v>
      </c>
      <c r="D371" s="30" t="s">
        <v>146</v>
      </c>
      <c r="E371" s="30" t="s">
        <v>422</v>
      </c>
      <c r="F371" s="30" t="s">
        <v>209</v>
      </c>
      <c r="G371" s="74">
        <f t="shared" si="28"/>
        <v>0</v>
      </c>
      <c r="H371" s="74"/>
      <c r="I371" s="74">
        <f>I372</f>
        <v>0</v>
      </c>
    </row>
    <row r="372" spans="1:9" ht="13.5" hidden="1">
      <c r="A372" s="14" t="s">
        <v>210</v>
      </c>
      <c r="B372" s="17" t="s">
        <v>174</v>
      </c>
      <c r="C372" s="30" t="s">
        <v>365</v>
      </c>
      <c r="D372" s="30" t="s">
        <v>146</v>
      </c>
      <c r="E372" s="30" t="s">
        <v>422</v>
      </c>
      <c r="F372" s="30" t="s">
        <v>275</v>
      </c>
      <c r="G372" s="74">
        <f t="shared" si="28"/>
        <v>0</v>
      </c>
      <c r="H372" s="74"/>
      <c r="I372" s="74"/>
    </row>
    <row r="373" spans="1:10" ht="27">
      <c r="A373" s="14" t="s">
        <v>10</v>
      </c>
      <c r="B373" s="17">
        <v>951</v>
      </c>
      <c r="C373" s="30" t="s">
        <v>365</v>
      </c>
      <c r="D373" s="30" t="s">
        <v>157</v>
      </c>
      <c r="E373" s="30" t="s">
        <v>307</v>
      </c>
      <c r="F373" s="30" t="s">
        <v>394</v>
      </c>
      <c r="G373" s="74">
        <f t="shared" si="28"/>
        <v>1197.785</v>
      </c>
      <c r="H373" s="74">
        <f>H374+H394+H396+H391+H399</f>
        <v>1197.785</v>
      </c>
      <c r="I373" s="74">
        <f>I374+I394+I396+I391+I399</f>
        <v>0</v>
      </c>
      <c r="J373" s="73"/>
    </row>
    <row r="374" spans="1:9" s="237" customFormat="1" ht="45" customHeight="1">
      <c r="A374" s="64" t="s">
        <v>454</v>
      </c>
      <c r="B374" s="76" t="s">
        <v>174</v>
      </c>
      <c r="C374" s="62" t="s">
        <v>365</v>
      </c>
      <c r="D374" s="62" t="s">
        <v>157</v>
      </c>
      <c r="E374" s="62" t="s">
        <v>830</v>
      </c>
      <c r="F374" s="62" t="s">
        <v>394</v>
      </c>
      <c r="G374" s="77">
        <f t="shared" si="28"/>
        <v>1134.785</v>
      </c>
      <c r="H374" s="77">
        <f>H375+H378+H385+H388</f>
        <v>1134.785</v>
      </c>
      <c r="I374" s="77">
        <f>I375+I378+I385+I388</f>
        <v>0</v>
      </c>
    </row>
    <row r="375" spans="1:9" ht="37.5" customHeight="1">
      <c r="A375" s="70" t="s">
        <v>516</v>
      </c>
      <c r="B375" s="17">
        <v>951</v>
      </c>
      <c r="C375" s="30" t="s">
        <v>365</v>
      </c>
      <c r="D375" s="30" t="s">
        <v>157</v>
      </c>
      <c r="E375" s="30" t="s">
        <v>82</v>
      </c>
      <c r="F375" s="30" t="s">
        <v>394</v>
      </c>
      <c r="G375" s="74">
        <f t="shared" si="28"/>
        <v>1134.785</v>
      </c>
      <c r="H375" s="74">
        <f>H376</f>
        <v>1134.785</v>
      </c>
      <c r="I375" s="74">
        <f>I376</f>
        <v>0</v>
      </c>
    </row>
    <row r="376" spans="1:9" ht="45.75" customHeight="1">
      <c r="A376" s="14" t="s">
        <v>208</v>
      </c>
      <c r="B376" s="17">
        <v>951</v>
      </c>
      <c r="C376" s="30" t="s">
        <v>365</v>
      </c>
      <c r="D376" s="30" t="s">
        <v>157</v>
      </c>
      <c r="E376" s="30" t="s">
        <v>82</v>
      </c>
      <c r="F376" s="30" t="s">
        <v>209</v>
      </c>
      <c r="G376" s="74">
        <f t="shared" si="28"/>
        <v>1134.785</v>
      </c>
      <c r="H376" s="74">
        <f>H377</f>
        <v>1134.785</v>
      </c>
      <c r="I376" s="74">
        <f>I377</f>
        <v>0</v>
      </c>
    </row>
    <row r="377" spans="1:9" ht="16.5" customHeight="1">
      <c r="A377" s="14" t="s">
        <v>210</v>
      </c>
      <c r="B377" s="17">
        <v>951</v>
      </c>
      <c r="C377" s="30" t="s">
        <v>365</v>
      </c>
      <c r="D377" s="30" t="s">
        <v>157</v>
      </c>
      <c r="E377" s="30" t="s">
        <v>82</v>
      </c>
      <c r="F377" s="30" t="s">
        <v>275</v>
      </c>
      <c r="G377" s="74">
        <f t="shared" si="28"/>
        <v>1134.785</v>
      </c>
      <c r="H377" s="74">
        <v>1134.785</v>
      </c>
      <c r="I377" s="74">
        <f>I385</f>
        <v>0</v>
      </c>
    </row>
    <row r="378" spans="1:9" ht="43.5" customHeight="1" hidden="1">
      <c r="A378" s="68" t="s">
        <v>822</v>
      </c>
      <c r="B378" s="75" t="s">
        <v>174</v>
      </c>
      <c r="C378" s="69" t="s">
        <v>365</v>
      </c>
      <c r="D378" s="69" t="s">
        <v>157</v>
      </c>
      <c r="E378" s="69" t="s">
        <v>77</v>
      </c>
      <c r="F378" s="69" t="s">
        <v>394</v>
      </c>
      <c r="G378" s="82">
        <f t="shared" si="28"/>
        <v>0</v>
      </c>
      <c r="H378" s="82">
        <f>H382</f>
        <v>0</v>
      </c>
      <c r="I378" s="82">
        <f>I379</f>
        <v>0</v>
      </c>
    </row>
    <row r="379" spans="1:9" ht="55.5" customHeight="1" hidden="1">
      <c r="A379" s="14" t="s">
        <v>823</v>
      </c>
      <c r="B379" s="17" t="s">
        <v>174</v>
      </c>
      <c r="C379" s="30" t="s">
        <v>365</v>
      </c>
      <c r="D379" s="30" t="s">
        <v>157</v>
      </c>
      <c r="E379" s="30" t="s">
        <v>825</v>
      </c>
      <c r="F379" s="30" t="s">
        <v>394</v>
      </c>
      <c r="G379" s="74">
        <f aca="true" t="shared" si="29" ref="G379:G390">H379+I379</f>
        <v>0</v>
      </c>
      <c r="H379" s="74"/>
      <c r="I379" s="74">
        <f>I380</f>
        <v>0</v>
      </c>
    </row>
    <row r="380" spans="1:9" ht="45" customHeight="1" hidden="1">
      <c r="A380" s="14" t="s">
        <v>208</v>
      </c>
      <c r="B380" s="17" t="s">
        <v>174</v>
      </c>
      <c r="C380" s="30" t="s">
        <v>365</v>
      </c>
      <c r="D380" s="30" t="s">
        <v>157</v>
      </c>
      <c r="E380" s="30" t="s">
        <v>825</v>
      </c>
      <c r="F380" s="30" t="s">
        <v>209</v>
      </c>
      <c r="G380" s="74">
        <f t="shared" si="29"/>
        <v>0</v>
      </c>
      <c r="H380" s="74"/>
      <c r="I380" s="74">
        <f>I381</f>
        <v>0</v>
      </c>
    </row>
    <row r="381" spans="1:9" ht="20.25" customHeight="1" hidden="1">
      <c r="A381" s="14" t="s">
        <v>210</v>
      </c>
      <c r="B381" s="17" t="s">
        <v>174</v>
      </c>
      <c r="C381" s="30" t="s">
        <v>365</v>
      </c>
      <c r="D381" s="30" t="s">
        <v>157</v>
      </c>
      <c r="E381" s="30" t="s">
        <v>825</v>
      </c>
      <c r="F381" s="30" t="s">
        <v>275</v>
      </c>
      <c r="G381" s="74">
        <f t="shared" si="29"/>
        <v>0</v>
      </c>
      <c r="H381" s="74"/>
      <c r="I381" s="74"/>
    </row>
    <row r="382" spans="1:9" ht="75.75" customHeight="1" hidden="1">
      <c r="A382" s="14" t="s">
        <v>824</v>
      </c>
      <c r="B382" s="17" t="s">
        <v>174</v>
      </c>
      <c r="C382" s="30" t="s">
        <v>365</v>
      </c>
      <c r="D382" s="30" t="s">
        <v>157</v>
      </c>
      <c r="E382" s="30" t="s">
        <v>826</v>
      </c>
      <c r="F382" s="30" t="s">
        <v>394</v>
      </c>
      <c r="G382" s="74">
        <f t="shared" si="29"/>
        <v>0</v>
      </c>
      <c r="H382" s="74">
        <f>H383</f>
        <v>0</v>
      </c>
      <c r="I382" s="74"/>
    </row>
    <row r="383" spans="1:9" ht="42.75" customHeight="1" hidden="1">
      <c r="A383" s="14" t="s">
        <v>208</v>
      </c>
      <c r="B383" s="17" t="s">
        <v>174</v>
      </c>
      <c r="C383" s="30" t="s">
        <v>365</v>
      </c>
      <c r="D383" s="30" t="s">
        <v>157</v>
      </c>
      <c r="E383" s="30" t="s">
        <v>826</v>
      </c>
      <c r="F383" s="30" t="s">
        <v>209</v>
      </c>
      <c r="G383" s="74">
        <f t="shared" si="29"/>
        <v>0</v>
      </c>
      <c r="H383" s="74">
        <f>H384</f>
        <v>0</v>
      </c>
      <c r="I383" s="74"/>
    </row>
    <row r="384" spans="1:9" ht="21" customHeight="1" hidden="1">
      <c r="A384" s="14" t="s">
        <v>210</v>
      </c>
      <c r="B384" s="17" t="s">
        <v>174</v>
      </c>
      <c r="C384" s="30" t="s">
        <v>365</v>
      </c>
      <c r="D384" s="30" t="s">
        <v>157</v>
      </c>
      <c r="E384" s="30" t="s">
        <v>826</v>
      </c>
      <c r="F384" s="30" t="s">
        <v>275</v>
      </c>
      <c r="G384" s="74">
        <f t="shared" si="29"/>
        <v>0</v>
      </c>
      <c r="H384" s="74"/>
      <c r="I384" s="74"/>
    </row>
    <row r="385" spans="1:9" s="92" customFormat="1" ht="29.25" customHeight="1" hidden="1">
      <c r="A385" s="45" t="s">
        <v>915</v>
      </c>
      <c r="B385" s="63" t="s">
        <v>174</v>
      </c>
      <c r="C385" s="49" t="s">
        <v>365</v>
      </c>
      <c r="D385" s="49" t="s">
        <v>157</v>
      </c>
      <c r="E385" s="49" t="s">
        <v>865</v>
      </c>
      <c r="F385" s="49" t="s">
        <v>394</v>
      </c>
      <c r="G385" s="83">
        <f t="shared" si="29"/>
        <v>0</v>
      </c>
      <c r="H385" s="83">
        <f>H386</f>
        <v>0</v>
      </c>
      <c r="I385" s="83">
        <f>I386</f>
        <v>0</v>
      </c>
    </row>
    <row r="386" spans="1:9" ht="28.5" customHeight="1" hidden="1">
      <c r="A386" s="65" t="s">
        <v>208</v>
      </c>
      <c r="B386" s="17" t="s">
        <v>174</v>
      </c>
      <c r="C386" s="30" t="s">
        <v>365</v>
      </c>
      <c r="D386" s="30" t="s">
        <v>157</v>
      </c>
      <c r="E386" s="49" t="s">
        <v>865</v>
      </c>
      <c r="F386" s="49" t="s">
        <v>209</v>
      </c>
      <c r="G386" s="74">
        <f t="shared" si="29"/>
        <v>0</v>
      </c>
      <c r="H386" s="74">
        <f>H387</f>
        <v>0</v>
      </c>
      <c r="I386" s="74">
        <f>I387</f>
        <v>0</v>
      </c>
    </row>
    <row r="387" spans="1:9" ht="18.75" customHeight="1" hidden="1">
      <c r="A387" s="65" t="s">
        <v>210</v>
      </c>
      <c r="B387" s="17" t="s">
        <v>174</v>
      </c>
      <c r="C387" s="30" t="s">
        <v>365</v>
      </c>
      <c r="D387" s="30" t="s">
        <v>157</v>
      </c>
      <c r="E387" s="49" t="s">
        <v>865</v>
      </c>
      <c r="F387" s="49" t="s">
        <v>275</v>
      </c>
      <c r="G387" s="74">
        <f t="shared" si="29"/>
        <v>0</v>
      </c>
      <c r="H387" s="74"/>
      <c r="I387" s="74"/>
    </row>
    <row r="388" spans="1:9" s="92" customFormat="1" ht="32.25" customHeight="1" hidden="1">
      <c r="A388" s="45" t="s">
        <v>916</v>
      </c>
      <c r="B388" s="63" t="s">
        <v>174</v>
      </c>
      <c r="C388" s="49" t="s">
        <v>365</v>
      </c>
      <c r="D388" s="49" t="s">
        <v>157</v>
      </c>
      <c r="E388" s="49" t="s">
        <v>866</v>
      </c>
      <c r="F388" s="49" t="s">
        <v>394</v>
      </c>
      <c r="G388" s="83">
        <f t="shared" si="29"/>
        <v>0</v>
      </c>
      <c r="H388" s="83">
        <f>H389</f>
        <v>0</v>
      </c>
      <c r="I388" s="83">
        <f>I389</f>
        <v>0</v>
      </c>
    </row>
    <row r="389" spans="1:9" ht="44.25" customHeight="1" hidden="1">
      <c r="A389" s="65" t="s">
        <v>208</v>
      </c>
      <c r="B389" s="17" t="s">
        <v>174</v>
      </c>
      <c r="C389" s="30" t="s">
        <v>365</v>
      </c>
      <c r="D389" s="30" t="s">
        <v>157</v>
      </c>
      <c r="E389" s="49" t="s">
        <v>866</v>
      </c>
      <c r="F389" s="30" t="s">
        <v>209</v>
      </c>
      <c r="G389" s="74">
        <f t="shared" si="29"/>
        <v>0</v>
      </c>
      <c r="H389" s="74">
        <f>H390</f>
        <v>0</v>
      </c>
      <c r="I389" s="74">
        <f>I390</f>
        <v>0</v>
      </c>
    </row>
    <row r="390" spans="1:9" ht="21" customHeight="1" hidden="1">
      <c r="A390" s="65" t="s">
        <v>210</v>
      </c>
      <c r="B390" s="17" t="s">
        <v>174</v>
      </c>
      <c r="C390" s="30" t="s">
        <v>365</v>
      </c>
      <c r="D390" s="30" t="s">
        <v>157</v>
      </c>
      <c r="E390" s="49" t="s">
        <v>866</v>
      </c>
      <c r="F390" s="30" t="s">
        <v>275</v>
      </c>
      <c r="G390" s="74">
        <f t="shared" si="29"/>
        <v>0</v>
      </c>
      <c r="H390" s="74"/>
      <c r="I390" s="74"/>
    </row>
    <row r="391" spans="1:20" ht="41.25">
      <c r="A391" s="45" t="s">
        <v>449</v>
      </c>
      <c r="B391" s="63">
        <v>951</v>
      </c>
      <c r="C391" s="49" t="s">
        <v>365</v>
      </c>
      <c r="D391" s="49" t="s">
        <v>157</v>
      </c>
      <c r="E391" s="49" t="s">
        <v>31</v>
      </c>
      <c r="F391" s="49" t="s">
        <v>394</v>
      </c>
      <c r="G391" s="83">
        <f aca="true" t="shared" si="30" ref="G391:G417">H391+I391</f>
        <v>39</v>
      </c>
      <c r="H391" s="83">
        <f>H392</f>
        <v>39</v>
      </c>
      <c r="I391" s="83">
        <f>I392</f>
        <v>0</v>
      </c>
      <c r="L391" s="73"/>
      <c r="M391" s="239"/>
      <c r="N391" s="240"/>
      <c r="O391" s="240"/>
      <c r="P391" s="241"/>
      <c r="Q391" s="62"/>
      <c r="R391" s="77">
        <f>R392</f>
        <v>0</v>
      </c>
      <c r="S391" s="77">
        <f>S392</f>
        <v>0</v>
      </c>
      <c r="T391" s="77">
        <f>T392</f>
        <v>0</v>
      </c>
    </row>
    <row r="392" spans="1:9" ht="27">
      <c r="A392" s="14" t="s">
        <v>83</v>
      </c>
      <c r="B392" s="17">
        <v>951</v>
      </c>
      <c r="C392" s="30" t="s">
        <v>365</v>
      </c>
      <c r="D392" s="30" t="s">
        <v>157</v>
      </c>
      <c r="E392" s="30" t="s">
        <v>474</v>
      </c>
      <c r="F392" s="30" t="s">
        <v>394</v>
      </c>
      <c r="G392" s="74">
        <f t="shared" si="30"/>
        <v>39</v>
      </c>
      <c r="H392" s="74">
        <f>H393</f>
        <v>39</v>
      </c>
      <c r="I392" s="74">
        <f>I393</f>
        <v>0</v>
      </c>
    </row>
    <row r="393" spans="1:9" ht="13.5">
      <c r="A393" s="14" t="s">
        <v>210</v>
      </c>
      <c r="B393" s="17">
        <v>951</v>
      </c>
      <c r="C393" s="30" t="s">
        <v>365</v>
      </c>
      <c r="D393" s="30" t="s">
        <v>157</v>
      </c>
      <c r="E393" s="30" t="s">
        <v>84</v>
      </c>
      <c r="F393" s="30" t="s">
        <v>275</v>
      </c>
      <c r="G393" s="74">
        <f t="shared" si="30"/>
        <v>39</v>
      </c>
      <c r="H393" s="74">
        <v>39</v>
      </c>
      <c r="I393" s="74"/>
    </row>
    <row r="394" spans="1:9" ht="61.5" customHeight="1">
      <c r="A394" s="45" t="s">
        <v>451</v>
      </c>
      <c r="B394" s="63">
        <v>951</v>
      </c>
      <c r="C394" s="49" t="s">
        <v>365</v>
      </c>
      <c r="D394" s="49" t="s">
        <v>157</v>
      </c>
      <c r="E394" s="49" t="s">
        <v>72</v>
      </c>
      <c r="F394" s="49" t="s">
        <v>394</v>
      </c>
      <c r="G394" s="83">
        <f t="shared" si="30"/>
        <v>4</v>
      </c>
      <c r="H394" s="83">
        <f>H395</f>
        <v>4</v>
      </c>
      <c r="I394" s="83">
        <f>I395</f>
        <v>0</v>
      </c>
    </row>
    <row r="395" spans="1:9" ht="32.25" customHeight="1">
      <c r="A395" s="14" t="s">
        <v>327</v>
      </c>
      <c r="B395" s="17">
        <v>951</v>
      </c>
      <c r="C395" s="30" t="s">
        <v>365</v>
      </c>
      <c r="D395" s="30" t="s">
        <v>157</v>
      </c>
      <c r="E395" s="30" t="s">
        <v>85</v>
      </c>
      <c r="F395" s="30" t="s">
        <v>275</v>
      </c>
      <c r="G395" s="74">
        <f t="shared" si="30"/>
        <v>4</v>
      </c>
      <c r="H395" s="74">
        <v>4</v>
      </c>
      <c r="I395" s="74"/>
    </row>
    <row r="396" spans="1:9" ht="41.25">
      <c r="A396" s="45" t="s">
        <v>461</v>
      </c>
      <c r="B396" s="63">
        <v>951</v>
      </c>
      <c r="C396" s="49" t="s">
        <v>365</v>
      </c>
      <c r="D396" s="49" t="s">
        <v>157</v>
      </c>
      <c r="E396" s="63" t="s">
        <v>38</v>
      </c>
      <c r="F396" s="49" t="s">
        <v>394</v>
      </c>
      <c r="G396" s="83">
        <f t="shared" si="30"/>
        <v>20</v>
      </c>
      <c r="H396" s="83">
        <f>H397</f>
        <v>20</v>
      </c>
      <c r="I396" s="83">
        <f>I397+I398</f>
        <v>0</v>
      </c>
    </row>
    <row r="397" spans="1:9" ht="18" customHeight="1">
      <c r="A397" s="14" t="s">
        <v>210</v>
      </c>
      <c r="B397" s="17">
        <v>951</v>
      </c>
      <c r="C397" s="30" t="s">
        <v>365</v>
      </c>
      <c r="D397" s="30" t="s">
        <v>157</v>
      </c>
      <c r="E397" s="17" t="s">
        <v>660</v>
      </c>
      <c r="F397" s="30" t="s">
        <v>275</v>
      </c>
      <c r="G397" s="74">
        <f t="shared" si="30"/>
        <v>20</v>
      </c>
      <c r="H397" s="74">
        <f>H398</f>
        <v>20</v>
      </c>
      <c r="I397" s="74"/>
    </row>
    <row r="398" spans="1:9" ht="27.75" customHeight="1">
      <c r="A398" s="14" t="s">
        <v>868</v>
      </c>
      <c r="B398" s="17">
        <v>951</v>
      </c>
      <c r="C398" s="30" t="s">
        <v>365</v>
      </c>
      <c r="D398" s="30" t="s">
        <v>157</v>
      </c>
      <c r="E398" s="17" t="s">
        <v>660</v>
      </c>
      <c r="F398" s="30" t="s">
        <v>275</v>
      </c>
      <c r="G398" s="74">
        <f t="shared" si="30"/>
        <v>20</v>
      </c>
      <c r="H398" s="74">
        <v>20</v>
      </c>
      <c r="I398" s="74"/>
    </row>
    <row r="399" spans="1:9" ht="23.25" customHeight="1" hidden="1">
      <c r="A399" s="45" t="s">
        <v>505</v>
      </c>
      <c r="B399" s="63">
        <v>951</v>
      </c>
      <c r="C399" s="49" t="s">
        <v>365</v>
      </c>
      <c r="D399" s="49" t="s">
        <v>157</v>
      </c>
      <c r="E399" s="49" t="s">
        <v>503</v>
      </c>
      <c r="F399" s="49" t="s">
        <v>394</v>
      </c>
      <c r="G399" s="83">
        <f t="shared" si="30"/>
        <v>0</v>
      </c>
      <c r="H399" s="83">
        <f>H400</f>
        <v>0</v>
      </c>
      <c r="I399" s="83"/>
    </row>
    <row r="400" spans="1:9" ht="23.25" customHeight="1" hidden="1">
      <c r="A400" s="14" t="s">
        <v>208</v>
      </c>
      <c r="B400" s="17">
        <v>951</v>
      </c>
      <c r="C400" s="30" t="s">
        <v>365</v>
      </c>
      <c r="D400" s="30" t="s">
        <v>157</v>
      </c>
      <c r="E400" s="30" t="s">
        <v>790</v>
      </c>
      <c r="F400" s="30" t="s">
        <v>209</v>
      </c>
      <c r="G400" s="74">
        <f t="shared" si="30"/>
        <v>0</v>
      </c>
      <c r="H400" s="74">
        <f>H401</f>
        <v>0</v>
      </c>
      <c r="I400" s="74"/>
    </row>
    <row r="401" spans="1:9" ht="23.25" customHeight="1" hidden="1">
      <c r="A401" s="14" t="s">
        <v>210</v>
      </c>
      <c r="B401" s="17">
        <v>951</v>
      </c>
      <c r="C401" s="30" t="s">
        <v>365</v>
      </c>
      <c r="D401" s="30" t="s">
        <v>157</v>
      </c>
      <c r="E401" s="30" t="s">
        <v>790</v>
      </c>
      <c r="F401" s="30" t="s">
        <v>275</v>
      </c>
      <c r="G401" s="74">
        <f t="shared" si="30"/>
        <v>0</v>
      </c>
      <c r="H401" s="74">
        <v>0</v>
      </c>
      <c r="I401" s="74"/>
    </row>
    <row r="402" spans="1:9" s="92" customFormat="1" ht="19.5" customHeight="1" hidden="1">
      <c r="A402" s="68" t="s">
        <v>908</v>
      </c>
      <c r="B402" s="75">
        <v>951</v>
      </c>
      <c r="C402" s="69" t="s">
        <v>362</v>
      </c>
      <c r="D402" s="69" t="s">
        <v>147</v>
      </c>
      <c r="E402" s="69" t="s">
        <v>307</v>
      </c>
      <c r="F402" s="69" t="s">
        <v>394</v>
      </c>
      <c r="G402" s="82">
        <f>H402+I402</f>
        <v>0</v>
      </c>
      <c r="H402" s="82">
        <f>H404</f>
        <v>0</v>
      </c>
      <c r="I402" s="82">
        <f>I404</f>
        <v>0</v>
      </c>
    </row>
    <row r="403" spans="1:9" s="237" customFormat="1" ht="23.25" customHeight="1" hidden="1">
      <c r="A403" s="64" t="s">
        <v>871</v>
      </c>
      <c r="B403" s="62" t="s">
        <v>174</v>
      </c>
      <c r="C403" s="62" t="s">
        <v>362</v>
      </c>
      <c r="D403" s="62" t="s">
        <v>362</v>
      </c>
      <c r="E403" s="62" t="s">
        <v>307</v>
      </c>
      <c r="F403" s="62" t="s">
        <v>394</v>
      </c>
      <c r="G403" s="77">
        <f>G404</f>
        <v>0</v>
      </c>
      <c r="H403" s="77">
        <f>H404</f>
        <v>0</v>
      </c>
      <c r="I403" s="77">
        <f>I404</f>
        <v>0</v>
      </c>
    </row>
    <row r="404" spans="1:9" ht="36" customHeight="1" hidden="1">
      <c r="A404" s="14" t="s">
        <v>854</v>
      </c>
      <c r="B404" s="63">
        <v>951</v>
      </c>
      <c r="C404" s="49" t="s">
        <v>362</v>
      </c>
      <c r="D404" s="49" t="s">
        <v>362</v>
      </c>
      <c r="E404" s="49" t="s">
        <v>870</v>
      </c>
      <c r="F404" s="30" t="s">
        <v>394</v>
      </c>
      <c r="G404" s="83">
        <f>H404+I404</f>
        <v>0</v>
      </c>
      <c r="H404" s="74">
        <f>H405</f>
        <v>0</v>
      </c>
      <c r="I404" s="74">
        <f>I405</f>
        <v>0</v>
      </c>
    </row>
    <row r="405" spans="1:9" ht="36" customHeight="1" hidden="1">
      <c r="A405" s="14" t="s">
        <v>185</v>
      </c>
      <c r="B405" s="63">
        <v>951</v>
      </c>
      <c r="C405" s="49" t="s">
        <v>362</v>
      </c>
      <c r="D405" s="49" t="s">
        <v>362</v>
      </c>
      <c r="E405" s="30" t="s">
        <v>869</v>
      </c>
      <c r="F405" s="30" t="s">
        <v>155</v>
      </c>
      <c r="G405" s="74">
        <f>H405+I405</f>
        <v>0</v>
      </c>
      <c r="H405" s="74">
        <f>H406</f>
        <v>0</v>
      </c>
      <c r="I405" s="74">
        <f>I406</f>
        <v>0</v>
      </c>
    </row>
    <row r="406" spans="1:9" ht="47.25" customHeight="1" hidden="1">
      <c r="A406" s="37" t="s">
        <v>186</v>
      </c>
      <c r="B406" s="63">
        <v>951</v>
      </c>
      <c r="C406" s="49" t="s">
        <v>362</v>
      </c>
      <c r="D406" s="49" t="s">
        <v>362</v>
      </c>
      <c r="E406" s="30" t="s">
        <v>872</v>
      </c>
      <c r="F406" s="30" t="s">
        <v>187</v>
      </c>
      <c r="G406" s="74">
        <f>H406+I406</f>
        <v>0</v>
      </c>
      <c r="H406" s="74">
        <v>0</v>
      </c>
      <c r="I406" s="74"/>
    </row>
    <row r="407" spans="1:9" ht="23.25" customHeight="1" hidden="1">
      <c r="A407" s="14"/>
      <c r="B407" s="17"/>
      <c r="C407" s="30"/>
      <c r="D407" s="30"/>
      <c r="E407" s="30"/>
      <c r="F407" s="30"/>
      <c r="G407" s="74"/>
      <c r="H407" s="74"/>
      <c r="I407" s="74"/>
    </row>
    <row r="408" spans="1:9" ht="19.5" customHeight="1">
      <c r="A408" s="91" t="s">
        <v>217</v>
      </c>
      <c r="B408" s="150">
        <v>951</v>
      </c>
      <c r="C408" s="69" t="s">
        <v>218</v>
      </c>
      <c r="D408" s="69" t="s">
        <v>147</v>
      </c>
      <c r="E408" s="69" t="s">
        <v>307</v>
      </c>
      <c r="F408" s="69" t="s">
        <v>394</v>
      </c>
      <c r="G408" s="107">
        <f t="shared" si="30"/>
        <v>26377.49169</v>
      </c>
      <c r="H408" s="107">
        <f>H409+H414+H426</f>
        <v>1031</v>
      </c>
      <c r="I408" s="107">
        <f>I409+I414+I426</f>
        <v>25346.49169</v>
      </c>
    </row>
    <row r="409" spans="1:9" ht="16.5" customHeight="1">
      <c r="A409" s="64" t="s">
        <v>140</v>
      </c>
      <c r="B409" s="76">
        <v>951</v>
      </c>
      <c r="C409" s="62" t="s">
        <v>218</v>
      </c>
      <c r="D409" s="62" t="s">
        <v>146</v>
      </c>
      <c r="E409" s="62" t="s">
        <v>307</v>
      </c>
      <c r="F409" s="62" t="s">
        <v>394</v>
      </c>
      <c r="G409" s="77">
        <f t="shared" si="30"/>
        <v>831</v>
      </c>
      <c r="H409" s="77">
        <f aca="true" t="shared" si="31" ref="H409:I412">H410</f>
        <v>831</v>
      </c>
      <c r="I409" s="77">
        <f t="shared" si="31"/>
        <v>0</v>
      </c>
    </row>
    <row r="410" spans="1:9" ht="31.5" customHeight="1">
      <c r="A410" s="14" t="s">
        <v>571</v>
      </c>
      <c r="B410" s="17">
        <v>951</v>
      </c>
      <c r="C410" s="30" t="s">
        <v>218</v>
      </c>
      <c r="D410" s="30" t="s">
        <v>146</v>
      </c>
      <c r="E410" s="30" t="s">
        <v>86</v>
      </c>
      <c r="F410" s="30" t="s">
        <v>394</v>
      </c>
      <c r="G410" s="74">
        <f t="shared" si="30"/>
        <v>831</v>
      </c>
      <c r="H410" s="74">
        <f t="shared" si="31"/>
        <v>831</v>
      </c>
      <c r="I410" s="74">
        <f t="shared" si="31"/>
        <v>0</v>
      </c>
    </row>
    <row r="411" spans="1:9" ht="43.5" customHeight="1">
      <c r="A411" s="14" t="s">
        <v>141</v>
      </c>
      <c r="B411" s="17">
        <v>951</v>
      </c>
      <c r="C411" s="30" t="s">
        <v>218</v>
      </c>
      <c r="D411" s="30" t="s">
        <v>146</v>
      </c>
      <c r="E411" s="30" t="s">
        <v>86</v>
      </c>
      <c r="F411" s="30" t="s">
        <v>394</v>
      </c>
      <c r="G411" s="74">
        <f t="shared" si="30"/>
        <v>831</v>
      </c>
      <c r="H411" s="74">
        <f t="shared" si="31"/>
        <v>831</v>
      </c>
      <c r="I411" s="74">
        <f t="shared" si="31"/>
        <v>0</v>
      </c>
    </row>
    <row r="412" spans="1:9" ht="27">
      <c r="A412" s="14" t="s">
        <v>199</v>
      </c>
      <c r="B412" s="17">
        <v>951</v>
      </c>
      <c r="C412" s="30" t="s">
        <v>218</v>
      </c>
      <c r="D412" s="30" t="s">
        <v>146</v>
      </c>
      <c r="E412" s="30" t="s">
        <v>86</v>
      </c>
      <c r="F412" s="30" t="s">
        <v>156</v>
      </c>
      <c r="G412" s="74">
        <f t="shared" si="30"/>
        <v>831</v>
      </c>
      <c r="H412" s="74">
        <f t="shared" si="31"/>
        <v>831</v>
      </c>
      <c r="I412" s="74">
        <f t="shared" si="31"/>
        <v>0</v>
      </c>
    </row>
    <row r="413" spans="1:9" ht="30" customHeight="1">
      <c r="A413" s="14" t="s">
        <v>200</v>
      </c>
      <c r="B413" s="17">
        <v>951</v>
      </c>
      <c r="C413" s="30" t="s">
        <v>218</v>
      </c>
      <c r="D413" s="30" t="s">
        <v>146</v>
      </c>
      <c r="E413" s="30" t="s">
        <v>86</v>
      </c>
      <c r="F413" s="30" t="s">
        <v>201</v>
      </c>
      <c r="G413" s="74">
        <f t="shared" si="30"/>
        <v>831</v>
      </c>
      <c r="H413" s="109">
        <v>831</v>
      </c>
      <c r="I413" s="74"/>
    </row>
    <row r="414" spans="1:9" ht="17.25" customHeight="1">
      <c r="A414" s="64" t="s">
        <v>572</v>
      </c>
      <c r="B414" s="76">
        <v>951</v>
      </c>
      <c r="C414" s="62" t="s">
        <v>218</v>
      </c>
      <c r="D414" s="62" t="s">
        <v>153</v>
      </c>
      <c r="E414" s="62" t="s">
        <v>307</v>
      </c>
      <c r="F414" s="62" t="s">
        <v>394</v>
      </c>
      <c r="G414" s="77">
        <f t="shared" si="30"/>
        <v>333.61</v>
      </c>
      <c r="H414" s="77">
        <f>H415+H418</f>
        <v>200</v>
      </c>
      <c r="I414" s="77">
        <f>I415+I421</f>
        <v>133.61</v>
      </c>
    </row>
    <row r="415" spans="1:9" ht="50.25" customHeight="1">
      <c r="A415" s="45" t="s">
        <v>766</v>
      </c>
      <c r="B415" s="17">
        <v>951</v>
      </c>
      <c r="C415" s="49" t="s">
        <v>218</v>
      </c>
      <c r="D415" s="49" t="s">
        <v>153</v>
      </c>
      <c r="E415" s="49" t="s">
        <v>87</v>
      </c>
      <c r="F415" s="49" t="s">
        <v>394</v>
      </c>
      <c r="G415" s="83">
        <f t="shared" si="30"/>
        <v>200</v>
      </c>
      <c r="H415" s="83">
        <f>H416</f>
        <v>200</v>
      </c>
      <c r="I415" s="83">
        <f>I417</f>
        <v>0</v>
      </c>
    </row>
    <row r="416" spans="1:9" ht="25.5" customHeight="1">
      <c r="A416" s="14" t="s">
        <v>199</v>
      </c>
      <c r="B416" s="17" t="s">
        <v>174</v>
      </c>
      <c r="C416" s="30" t="s">
        <v>218</v>
      </c>
      <c r="D416" s="30" t="s">
        <v>153</v>
      </c>
      <c r="E416" s="30" t="s">
        <v>88</v>
      </c>
      <c r="F416" s="30" t="s">
        <v>156</v>
      </c>
      <c r="G416" s="74">
        <f>H416</f>
        <v>200</v>
      </c>
      <c r="H416" s="74">
        <f>H417</f>
        <v>200</v>
      </c>
      <c r="I416" s="74"/>
    </row>
    <row r="417" spans="1:9" ht="29.25" customHeight="1">
      <c r="A417" s="14" t="s">
        <v>202</v>
      </c>
      <c r="B417" s="17">
        <v>951</v>
      </c>
      <c r="C417" s="30" t="s">
        <v>218</v>
      </c>
      <c r="D417" s="30" t="s">
        <v>153</v>
      </c>
      <c r="E417" s="30" t="s">
        <v>88</v>
      </c>
      <c r="F417" s="30" t="s">
        <v>203</v>
      </c>
      <c r="G417" s="74">
        <f t="shared" si="30"/>
        <v>200</v>
      </c>
      <c r="H417" s="74">
        <v>200</v>
      </c>
      <c r="I417" s="74"/>
    </row>
    <row r="418" spans="1:9" ht="17.25" customHeight="1" hidden="1">
      <c r="A418" s="119" t="s">
        <v>521</v>
      </c>
      <c r="B418" s="76">
        <v>952</v>
      </c>
      <c r="C418" s="30" t="s">
        <v>218</v>
      </c>
      <c r="D418" s="30" t="s">
        <v>153</v>
      </c>
      <c r="E418" s="62" t="s">
        <v>307</v>
      </c>
      <c r="F418" s="62" t="s">
        <v>394</v>
      </c>
      <c r="G418" s="77">
        <f>H418</f>
        <v>0</v>
      </c>
      <c r="H418" s="77">
        <f>H419</f>
        <v>0</v>
      </c>
      <c r="I418" s="77"/>
    </row>
    <row r="419" spans="1:9" ht="29.25" customHeight="1" hidden="1">
      <c r="A419" s="14" t="s">
        <v>199</v>
      </c>
      <c r="B419" s="17">
        <v>953</v>
      </c>
      <c r="C419" s="30" t="s">
        <v>218</v>
      </c>
      <c r="D419" s="30" t="s">
        <v>153</v>
      </c>
      <c r="E419" s="30" t="s">
        <v>522</v>
      </c>
      <c r="F419" s="30" t="s">
        <v>156</v>
      </c>
      <c r="G419" s="74">
        <f>H419</f>
        <v>0</v>
      </c>
      <c r="H419" s="74">
        <f>H420</f>
        <v>0</v>
      </c>
      <c r="I419" s="74"/>
    </row>
    <row r="420" spans="1:9" ht="29.25" customHeight="1" hidden="1">
      <c r="A420" s="14" t="s">
        <v>202</v>
      </c>
      <c r="B420" s="17">
        <v>954</v>
      </c>
      <c r="C420" s="30" t="s">
        <v>218</v>
      </c>
      <c r="D420" s="30" t="s">
        <v>153</v>
      </c>
      <c r="E420" s="30" t="s">
        <v>522</v>
      </c>
      <c r="F420" s="30" t="s">
        <v>203</v>
      </c>
      <c r="G420" s="74">
        <f>H420</f>
        <v>0</v>
      </c>
      <c r="H420" s="74"/>
      <c r="I420" s="74"/>
    </row>
    <row r="421" spans="1:9" ht="33.75" customHeight="1">
      <c r="A421" s="14" t="s">
        <v>149</v>
      </c>
      <c r="B421" s="17" t="s">
        <v>174</v>
      </c>
      <c r="C421" s="30" t="s">
        <v>218</v>
      </c>
      <c r="D421" s="30" t="s">
        <v>153</v>
      </c>
      <c r="E421" s="30" t="s">
        <v>307</v>
      </c>
      <c r="F421" s="30" t="s">
        <v>394</v>
      </c>
      <c r="G421" s="74">
        <f>H421+I421</f>
        <v>133.61</v>
      </c>
      <c r="H421" s="74">
        <f aca="true" t="shared" si="32" ref="H421:I424">H422</f>
        <v>0</v>
      </c>
      <c r="I421" s="74">
        <f t="shared" si="32"/>
        <v>133.61</v>
      </c>
    </row>
    <row r="422" spans="1:9" ht="42" customHeight="1">
      <c r="A422" s="14" t="s">
        <v>150</v>
      </c>
      <c r="B422" s="17" t="s">
        <v>174</v>
      </c>
      <c r="C422" s="30" t="s">
        <v>218</v>
      </c>
      <c r="D422" s="30" t="s">
        <v>153</v>
      </c>
      <c r="E422" s="30" t="s">
        <v>307</v>
      </c>
      <c r="F422" s="30" t="s">
        <v>394</v>
      </c>
      <c r="G422" s="74">
        <f>G423</f>
        <v>133.61</v>
      </c>
      <c r="H422" s="74">
        <f t="shared" si="32"/>
        <v>0</v>
      </c>
      <c r="I422" s="74">
        <f t="shared" si="32"/>
        <v>133.61</v>
      </c>
    </row>
    <row r="423" spans="1:9" ht="210" customHeight="1">
      <c r="A423" s="46" t="s">
        <v>843</v>
      </c>
      <c r="B423" s="63" t="s">
        <v>174</v>
      </c>
      <c r="C423" s="49" t="s">
        <v>218</v>
      </c>
      <c r="D423" s="49" t="s">
        <v>153</v>
      </c>
      <c r="E423" s="49" t="s">
        <v>835</v>
      </c>
      <c r="F423" s="49" t="s">
        <v>394</v>
      </c>
      <c r="G423" s="83">
        <f>H423+I423</f>
        <v>133.61</v>
      </c>
      <c r="H423" s="83">
        <f t="shared" si="32"/>
        <v>0</v>
      </c>
      <c r="I423" s="83">
        <f t="shared" si="32"/>
        <v>133.61</v>
      </c>
    </row>
    <row r="424" spans="1:9" ht="18.75" customHeight="1">
      <c r="A424" s="37" t="s">
        <v>190</v>
      </c>
      <c r="B424" s="17" t="s">
        <v>174</v>
      </c>
      <c r="C424" s="30" t="s">
        <v>218</v>
      </c>
      <c r="D424" s="30" t="s">
        <v>153</v>
      </c>
      <c r="E424" s="30" t="s">
        <v>835</v>
      </c>
      <c r="F424" s="30" t="s">
        <v>191</v>
      </c>
      <c r="G424" s="74">
        <f>H424+I424</f>
        <v>133.61</v>
      </c>
      <c r="H424" s="74">
        <f t="shared" si="32"/>
        <v>0</v>
      </c>
      <c r="I424" s="74">
        <f t="shared" si="32"/>
        <v>133.61</v>
      </c>
    </row>
    <row r="425" spans="1:11" ht="29.25" customHeight="1">
      <c r="A425" s="37" t="s">
        <v>842</v>
      </c>
      <c r="B425" s="17" t="s">
        <v>174</v>
      </c>
      <c r="C425" s="30" t="s">
        <v>218</v>
      </c>
      <c r="D425" s="30" t="s">
        <v>153</v>
      </c>
      <c r="E425" s="30" t="s">
        <v>835</v>
      </c>
      <c r="F425" s="30" t="s">
        <v>372</v>
      </c>
      <c r="G425" s="74">
        <f>H425+I425</f>
        <v>133.61</v>
      </c>
      <c r="H425" s="74">
        <v>0</v>
      </c>
      <c r="I425" s="74">
        <v>133.61</v>
      </c>
      <c r="J425" s="94"/>
      <c r="K425" s="73"/>
    </row>
    <row r="426" spans="1:9" ht="19.5" customHeight="1">
      <c r="A426" s="64" t="s">
        <v>387</v>
      </c>
      <c r="B426" s="76">
        <v>951</v>
      </c>
      <c r="C426" s="62" t="s">
        <v>218</v>
      </c>
      <c r="D426" s="62" t="s">
        <v>157</v>
      </c>
      <c r="E426" s="62" t="s">
        <v>307</v>
      </c>
      <c r="F426" s="62" t="s">
        <v>394</v>
      </c>
      <c r="G426" s="77">
        <f>H426+I426</f>
        <v>25212.88169</v>
      </c>
      <c r="H426" s="77">
        <f>H427</f>
        <v>0</v>
      </c>
      <c r="I426" s="77">
        <f>I427</f>
        <v>25212.88169</v>
      </c>
    </row>
    <row r="427" spans="1:11" ht="120.75" customHeight="1">
      <c r="A427" s="64" t="s">
        <v>786</v>
      </c>
      <c r="B427" s="76">
        <v>951</v>
      </c>
      <c r="C427" s="62" t="s">
        <v>218</v>
      </c>
      <c r="D427" s="62" t="s">
        <v>157</v>
      </c>
      <c r="E427" s="62" t="s">
        <v>741</v>
      </c>
      <c r="F427" s="62" t="s">
        <v>394</v>
      </c>
      <c r="G427" s="77">
        <f>H427+I427</f>
        <v>25212.88169</v>
      </c>
      <c r="H427" s="77">
        <f>H428+H441+H447</f>
        <v>0</v>
      </c>
      <c r="I427" s="77">
        <f>I428+I441+I447+I433</f>
        <v>25212.88169</v>
      </c>
      <c r="K427" s="73"/>
    </row>
    <row r="428" spans="1:11" ht="72" customHeight="1">
      <c r="A428" s="46" t="s">
        <v>860</v>
      </c>
      <c r="B428" s="63">
        <v>951</v>
      </c>
      <c r="C428" s="49" t="s">
        <v>218</v>
      </c>
      <c r="D428" s="49" t="s">
        <v>157</v>
      </c>
      <c r="E428" s="49" t="s">
        <v>747</v>
      </c>
      <c r="F428" s="49" t="s">
        <v>394</v>
      </c>
      <c r="G428" s="83">
        <f>I428</f>
        <v>3242.85</v>
      </c>
      <c r="H428" s="83"/>
      <c r="I428" s="83">
        <f>I429+I431</f>
        <v>3242.85</v>
      </c>
      <c r="J428" s="155"/>
      <c r="K428" s="73"/>
    </row>
    <row r="429" spans="1:9" ht="33.75" customHeight="1">
      <c r="A429" s="14" t="s">
        <v>185</v>
      </c>
      <c r="B429" s="17" t="s">
        <v>174</v>
      </c>
      <c r="C429" s="30" t="s">
        <v>218</v>
      </c>
      <c r="D429" s="30" t="s">
        <v>157</v>
      </c>
      <c r="E429" s="30" t="s">
        <v>747</v>
      </c>
      <c r="F429" s="30" t="s">
        <v>155</v>
      </c>
      <c r="G429" s="74">
        <f>H429+I429</f>
        <v>213.52</v>
      </c>
      <c r="H429" s="74"/>
      <c r="I429" s="74">
        <f>I430</f>
        <v>213.52</v>
      </c>
    </row>
    <row r="430" spans="1:12" ht="45.75" customHeight="1">
      <c r="A430" s="37" t="s">
        <v>186</v>
      </c>
      <c r="B430" s="17" t="s">
        <v>174</v>
      </c>
      <c r="C430" s="30" t="s">
        <v>218</v>
      </c>
      <c r="D430" s="30" t="s">
        <v>157</v>
      </c>
      <c r="E430" s="30" t="s">
        <v>747</v>
      </c>
      <c r="F430" s="30" t="s">
        <v>187</v>
      </c>
      <c r="G430" s="74">
        <f>H430+I430</f>
        <v>213.52</v>
      </c>
      <c r="H430" s="74"/>
      <c r="I430" s="74">
        <v>213.52</v>
      </c>
      <c r="L430" s="73"/>
    </row>
    <row r="431" spans="1:9" ht="51" customHeight="1">
      <c r="A431" s="37" t="s">
        <v>574</v>
      </c>
      <c r="B431" s="17">
        <v>951</v>
      </c>
      <c r="C431" s="30" t="s">
        <v>218</v>
      </c>
      <c r="D431" s="30" t="s">
        <v>157</v>
      </c>
      <c r="E431" s="30" t="s">
        <v>747</v>
      </c>
      <c r="F431" s="30" t="s">
        <v>575</v>
      </c>
      <c r="G431" s="74">
        <f>I431</f>
        <v>3029.33</v>
      </c>
      <c r="H431" s="74"/>
      <c r="I431" s="74">
        <f>I432</f>
        <v>3029.33</v>
      </c>
    </row>
    <row r="432" spans="1:9" ht="21.75" customHeight="1">
      <c r="A432" s="37" t="s">
        <v>576</v>
      </c>
      <c r="B432" s="17">
        <v>951</v>
      </c>
      <c r="C432" s="30" t="s">
        <v>218</v>
      </c>
      <c r="D432" s="30" t="s">
        <v>157</v>
      </c>
      <c r="E432" s="30" t="s">
        <v>747</v>
      </c>
      <c r="F432" s="30" t="s">
        <v>577</v>
      </c>
      <c r="G432" s="74">
        <f>I432</f>
        <v>3029.33</v>
      </c>
      <c r="H432" s="74"/>
      <c r="I432" s="74">
        <f>3600.54939-571.21939</f>
        <v>3029.33</v>
      </c>
    </row>
    <row r="433" spans="1:9" ht="72" customHeight="1">
      <c r="A433" s="46" t="s">
        <v>861</v>
      </c>
      <c r="B433" s="63">
        <v>951</v>
      </c>
      <c r="C433" s="49" t="s">
        <v>218</v>
      </c>
      <c r="D433" s="49" t="s">
        <v>157</v>
      </c>
      <c r="E433" s="49" t="s">
        <v>852</v>
      </c>
      <c r="F433" s="49" t="s">
        <v>394</v>
      </c>
      <c r="G433" s="83">
        <f>I433</f>
        <v>9728.742629999999</v>
      </c>
      <c r="H433" s="83"/>
      <c r="I433" s="83">
        <f>I434+I436</f>
        <v>9728.742629999999</v>
      </c>
    </row>
    <row r="434" spans="1:9" ht="16.5" customHeight="1">
      <c r="A434" s="37" t="s">
        <v>574</v>
      </c>
      <c r="B434" s="17">
        <v>951</v>
      </c>
      <c r="C434" s="30" t="s">
        <v>218</v>
      </c>
      <c r="D434" s="30" t="s">
        <v>157</v>
      </c>
      <c r="E434" s="30" t="s">
        <v>852</v>
      </c>
      <c r="F434" s="30" t="s">
        <v>575</v>
      </c>
      <c r="G434" s="74">
        <f>I434</f>
        <v>9728.742629999999</v>
      </c>
      <c r="H434" s="74"/>
      <c r="I434" s="74">
        <f>I435</f>
        <v>9728.742629999999</v>
      </c>
    </row>
    <row r="435" spans="1:9" ht="16.5" customHeight="1">
      <c r="A435" s="37" t="s">
        <v>576</v>
      </c>
      <c r="B435" s="17">
        <v>951</v>
      </c>
      <c r="C435" s="30" t="s">
        <v>218</v>
      </c>
      <c r="D435" s="30" t="s">
        <v>157</v>
      </c>
      <c r="E435" s="30" t="s">
        <v>852</v>
      </c>
      <c r="F435" s="30" t="s">
        <v>577</v>
      </c>
      <c r="G435" s="74">
        <f>I435</f>
        <v>9728.742629999999</v>
      </c>
      <c r="H435" s="74"/>
      <c r="I435" s="74">
        <f>9339.59292+389.14971</f>
        <v>9728.742629999999</v>
      </c>
    </row>
    <row r="436" spans="1:9" ht="16.5" customHeight="1" hidden="1">
      <c r="A436" s="37"/>
      <c r="B436" s="17"/>
      <c r="C436" s="30"/>
      <c r="D436" s="30"/>
      <c r="E436" s="30"/>
      <c r="F436" s="30"/>
      <c r="G436" s="74"/>
      <c r="H436" s="74"/>
      <c r="I436" s="74"/>
    </row>
    <row r="437" spans="1:9" ht="16.5" customHeight="1" hidden="1">
      <c r="A437" s="37"/>
      <c r="B437" s="17"/>
      <c r="C437" s="30"/>
      <c r="D437" s="30"/>
      <c r="E437" s="30"/>
      <c r="F437" s="30"/>
      <c r="G437" s="74"/>
      <c r="H437" s="74"/>
      <c r="I437" s="74"/>
    </row>
    <row r="438" spans="1:9" ht="16.5" customHeight="1" hidden="1">
      <c r="A438" s="37"/>
      <c r="B438" s="17"/>
      <c r="C438" s="30"/>
      <c r="D438" s="30"/>
      <c r="E438" s="30"/>
      <c r="F438" s="30"/>
      <c r="G438" s="74"/>
      <c r="H438" s="74"/>
      <c r="I438" s="74"/>
    </row>
    <row r="439" spans="1:9" ht="16.5" customHeight="1" hidden="1">
      <c r="A439" s="37"/>
      <c r="B439" s="17"/>
      <c r="C439" s="30"/>
      <c r="D439" s="30"/>
      <c r="E439" s="30"/>
      <c r="F439" s="30"/>
      <c r="G439" s="74"/>
      <c r="H439" s="74"/>
      <c r="I439" s="74"/>
    </row>
    <row r="440" spans="1:9" ht="16.5" customHeight="1" hidden="1">
      <c r="A440" s="37"/>
      <c r="B440" s="17"/>
      <c r="C440" s="30"/>
      <c r="D440" s="30"/>
      <c r="E440" s="30"/>
      <c r="F440" s="30"/>
      <c r="G440" s="74"/>
      <c r="H440" s="74"/>
      <c r="I440" s="74"/>
    </row>
    <row r="441" spans="1:11" ht="103.5" customHeight="1">
      <c r="A441" s="45" t="s">
        <v>646</v>
      </c>
      <c r="B441" s="17">
        <v>951</v>
      </c>
      <c r="C441" s="30" t="s">
        <v>218</v>
      </c>
      <c r="D441" s="30" t="s">
        <v>157</v>
      </c>
      <c r="E441" s="30" t="s">
        <v>745</v>
      </c>
      <c r="F441" s="49" t="s">
        <v>394</v>
      </c>
      <c r="G441" s="83">
        <f aca="true" t="shared" si="33" ref="G441:G446">H441+I441</f>
        <v>12241.28906</v>
      </c>
      <c r="H441" s="83"/>
      <c r="I441" s="83">
        <f>I442+I444</f>
        <v>12241.28906</v>
      </c>
      <c r="K441" s="73"/>
    </row>
    <row r="442" spans="1:9" ht="31.5" customHeight="1">
      <c r="A442" s="14" t="s">
        <v>185</v>
      </c>
      <c r="B442" s="17" t="s">
        <v>174</v>
      </c>
      <c r="C442" s="30" t="s">
        <v>218</v>
      </c>
      <c r="D442" s="30" t="s">
        <v>157</v>
      </c>
      <c r="E442" s="30" t="s">
        <v>745</v>
      </c>
      <c r="F442" s="30" t="s">
        <v>155</v>
      </c>
      <c r="G442" s="74">
        <f>I442</f>
        <v>150</v>
      </c>
      <c r="H442" s="74"/>
      <c r="I442" s="74">
        <f>I443</f>
        <v>150</v>
      </c>
    </row>
    <row r="443" spans="1:9" ht="42.75" customHeight="1">
      <c r="A443" s="37" t="s">
        <v>186</v>
      </c>
      <c r="B443" s="17" t="s">
        <v>174</v>
      </c>
      <c r="C443" s="30" t="s">
        <v>218</v>
      </c>
      <c r="D443" s="30" t="s">
        <v>157</v>
      </c>
      <c r="E443" s="30" t="s">
        <v>745</v>
      </c>
      <c r="F443" s="30" t="s">
        <v>187</v>
      </c>
      <c r="G443" s="74">
        <f>I443</f>
        <v>150</v>
      </c>
      <c r="H443" s="74"/>
      <c r="I443" s="74">
        <v>150</v>
      </c>
    </row>
    <row r="444" spans="1:9" ht="29.25" customHeight="1">
      <c r="A444" s="14" t="s">
        <v>199</v>
      </c>
      <c r="B444" s="17">
        <v>951</v>
      </c>
      <c r="C444" s="30" t="s">
        <v>218</v>
      </c>
      <c r="D444" s="30" t="s">
        <v>157</v>
      </c>
      <c r="E444" s="30" t="s">
        <v>745</v>
      </c>
      <c r="F444" s="30" t="s">
        <v>156</v>
      </c>
      <c r="G444" s="74">
        <f t="shared" si="33"/>
        <v>12091.28906</v>
      </c>
      <c r="H444" s="74"/>
      <c r="I444" s="74">
        <f>I445+I446</f>
        <v>12091.28906</v>
      </c>
    </row>
    <row r="445" spans="1:10" ht="30" customHeight="1">
      <c r="A445" s="14" t="s">
        <v>200</v>
      </c>
      <c r="B445" s="17" t="s">
        <v>174</v>
      </c>
      <c r="C445" s="30" t="s">
        <v>218</v>
      </c>
      <c r="D445" s="30" t="s">
        <v>157</v>
      </c>
      <c r="E445" s="30" t="s">
        <v>745</v>
      </c>
      <c r="F445" s="30" t="s">
        <v>201</v>
      </c>
      <c r="G445" s="74">
        <f t="shared" si="33"/>
        <v>9891.28906</v>
      </c>
      <c r="H445" s="74"/>
      <c r="I445" s="74">
        <v>9891.28906</v>
      </c>
      <c r="J445" s="73"/>
    </row>
    <row r="446" spans="1:10" ht="34.5" customHeight="1">
      <c r="A446" s="14" t="s">
        <v>202</v>
      </c>
      <c r="B446" s="17">
        <v>951</v>
      </c>
      <c r="C446" s="30" t="s">
        <v>218</v>
      </c>
      <c r="D446" s="30" t="s">
        <v>157</v>
      </c>
      <c r="E446" s="30" t="s">
        <v>745</v>
      </c>
      <c r="F446" s="30" t="s">
        <v>203</v>
      </c>
      <c r="G446" s="74">
        <f t="shared" si="33"/>
        <v>2200</v>
      </c>
      <c r="H446" s="74"/>
      <c r="I446" s="74">
        <v>2200</v>
      </c>
      <c r="J446" s="73"/>
    </row>
    <row r="447" spans="1:11" ht="85.5" customHeight="1" hidden="1">
      <c r="A447" s="45" t="s">
        <v>648</v>
      </c>
      <c r="B447" s="17">
        <v>951</v>
      </c>
      <c r="C447" s="30" t="s">
        <v>218</v>
      </c>
      <c r="D447" s="30" t="s">
        <v>157</v>
      </c>
      <c r="E447" s="30" t="s">
        <v>746</v>
      </c>
      <c r="F447" s="49" t="s">
        <v>394</v>
      </c>
      <c r="G447" s="83">
        <f>H447+I447</f>
        <v>0</v>
      </c>
      <c r="H447" s="83"/>
      <c r="I447" s="83">
        <f>I448+I450</f>
        <v>0</v>
      </c>
      <c r="K447" s="73"/>
    </row>
    <row r="448" spans="1:9" ht="30.75" customHeight="1" hidden="1">
      <c r="A448" s="14" t="s">
        <v>185</v>
      </c>
      <c r="B448" s="17" t="s">
        <v>174</v>
      </c>
      <c r="C448" s="30" t="s">
        <v>218</v>
      </c>
      <c r="D448" s="30" t="s">
        <v>157</v>
      </c>
      <c r="E448" s="30" t="s">
        <v>746</v>
      </c>
      <c r="F448" s="30" t="s">
        <v>155</v>
      </c>
      <c r="G448" s="74">
        <f>I448</f>
        <v>0</v>
      </c>
      <c r="H448" s="74"/>
      <c r="I448" s="74">
        <f>I449</f>
        <v>0</v>
      </c>
    </row>
    <row r="449" spans="1:10" ht="42.75" customHeight="1" hidden="1">
      <c r="A449" s="37" t="s">
        <v>186</v>
      </c>
      <c r="B449" s="17" t="s">
        <v>174</v>
      </c>
      <c r="C449" s="30" t="s">
        <v>218</v>
      </c>
      <c r="D449" s="30" t="s">
        <v>157</v>
      </c>
      <c r="E449" s="30" t="s">
        <v>746</v>
      </c>
      <c r="F449" s="30" t="s">
        <v>187</v>
      </c>
      <c r="G449" s="74">
        <f>I449</f>
        <v>0</v>
      </c>
      <c r="H449" s="74"/>
      <c r="I449" s="74">
        <v>0</v>
      </c>
      <c r="J449" s="73"/>
    </row>
    <row r="450" spans="1:9" ht="29.25" customHeight="1" hidden="1">
      <c r="A450" s="14" t="s">
        <v>199</v>
      </c>
      <c r="B450" s="17">
        <v>951</v>
      </c>
      <c r="C450" s="30" t="s">
        <v>218</v>
      </c>
      <c r="D450" s="30" t="s">
        <v>157</v>
      </c>
      <c r="E450" s="30" t="s">
        <v>746</v>
      </c>
      <c r="F450" s="30" t="s">
        <v>156</v>
      </c>
      <c r="G450" s="74">
        <f aca="true" t="shared" si="34" ref="G450:G458">H450+I450</f>
        <v>0</v>
      </c>
      <c r="H450" s="74"/>
      <c r="I450" s="74">
        <f>I451</f>
        <v>0</v>
      </c>
    </row>
    <row r="451" spans="1:9" ht="29.25" customHeight="1" hidden="1">
      <c r="A451" s="14" t="s">
        <v>200</v>
      </c>
      <c r="B451" s="17">
        <v>951</v>
      </c>
      <c r="C451" s="30" t="s">
        <v>218</v>
      </c>
      <c r="D451" s="30" t="s">
        <v>157</v>
      </c>
      <c r="E451" s="30" t="s">
        <v>746</v>
      </c>
      <c r="F451" s="30" t="s">
        <v>201</v>
      </c>
      <c r="G451" s="74">
        <f t="shared" si="34"/>
        <v>0</v>
      </c>
      <c r="H451" s="74"/>
      <c r="I451" s="74">
        <v>0</v>
      </c>
    </row>
    <row r="452" spans="1:9" ht="13.5">
      <c r="A452" s="68" t="s">
        <v>221</v>
      </c>
      <c r="B452" s="150">
        <v>951</v>
      </c>
      <c r="C452" s="69" t="s">
        <v>163</v>
      </c>
      <c r="D452" s="69" t="s">
        <v>147</v>
      </c>
      <c r="E452" s="69" t="s">
        <v>307</v>
      </c>
      <c r="F452" s="69" t="s">
        <v>394</v>
      </c>
      <c r="G452" s="107">
        <f t="shared" si="34"/>
        <v>5407.8998</v>
      </c>
      <c r="H452" s="82">
        <f>H453</f>
        <v>2219.59708</v>
      </c>
      <c r="I452" s="82">
        <f aca="true" t="shared" si="35" ref="H452:I456">I453</f>
        <v>3188.30272</v>
      </c>
    </row>
    <row r="453" spans="1:9" ht="13.5">
      <c r="A453" s="14" t="s">
        <v>331</v>
      </c>
      <c r="B453" s="17">
        <v>951</v>
      </c>
      <c r="C453" s="30" t="s">
        <v>163</v>
      </c>
      <c r="D453" s="30" t="s">
        <v>148</v>
      </c>
      <c r="E453" s="30" t="s">
        <v>307</v>
      </c>
      <c r="F453" s="30" t="s">
        <v>394</v>
      </c>
      <c r="G453" s="74">
        <f>H453+I453</f>
        <v>5407.8998</v>
      </c>
      <c r="H453" s="74">
        <f>H454</f>
        <v>2219.59708</v>
      </c>
      <c r="I453" s="74">
        <f t="shared" si="35"/>
        <v>3188.30272</v>
      </c>
    </row>
    <row r="454" spans="1:9" ht="43.5" customHeight="1">
      <c r="A454" s="45" t="s">
        <v>455</v>
      </c>
      <c r="B454" s="63">
        <v>951</v>
      </c>
      <c r="C454" s="49" t="s">
        <v>163</v>
      </c>
      <c r="D454" s="49" t="s">
        <v>148</v>
      </c>
      <c r="E454" s="49" t="s">
        <v>91</v>
      </c>
      <c r="F454" s="49" t="s">
        <v>394</v>
      </c>
      <c r="G454" s="83">
        <f t="shared" si="34"/>
        <v>5407.8998</v>
      </c>
      <c r="H454" s="83">
        <f>H455+H458+H469+H472+H479+H486</f>
        <v>2219.59708</v>
      </c>
      <c r="I454" s="83">
        <f>I455+I458+I469+I472+I479+I486</f>
        <v>3188.30272</v>
      </c>
    </row>
    <row r="455" spans="1:9" ht="30.75" customHeight="1">
      <c r="A455" s="14" t="s">
        <v>222</v>
      </c>
      <c r="B455" s="17">
        <v>951</v>
      </c>
      <c r="C455" s="30" t="s">
        <v>163</v>
      </c>
      <c r="D455" s="30" t="s">
        <v>148</v>
      </c>
      <c r="E455" s="30" t="s">
        <v>92</v>
      </c>
      <c r="F455" s="30" t="s">
        <v>394</v>
      </c>
      <c r="G455" s="74">
        <f t="shared" si="34"/>
        <v>150</v>
      </c>
      <c r="H455" s="74">
        <f t="shared" si="35"/>
        <v>150</v>
      </c>
      <c r="I455" s="74">
        <f t="shared" si="35"/>
        <v>0</v>
      </c>
    </row>
    <row r="456" spans="1:9" ht="30" customHeight="1">
      <c r="A456" s="14" t="s">
        <v>185</v>
      </c>
      <c r="B456" s="17">
        <v>951</v>
      </c>
      <c r="C456" s="30" t="s">
        <v>163</v>
      </c>
      <c r="D456" s="30" t="s">
        <v>148</v>
      </c>
      <c r="E456" s="30" t="s">
        <v>92</v>
      </c>
      <c r="F456" s="30" t="s">
        <v>155</v>
      </c>
      <c r="G456" s="74">
        <f t="shared" si="34"/>
        <v>150</v>
      </c>
      <c r="H456" s="74">
        <f t="shared" si="35"/>
        <v>150</v>
      </c>
      <c r="I456" s="74">
        <f t="shared" si="35"/>
        <v>0</v>
      </c>
    </row>
    <row r="457" spans="1:9" ht="41.25">
      <c r="A457" s="37" t="s">
        <v>186</v>
      </c>
      <c r="B457" s="17">
        <v>951</v>
      </c>
      <c r="C457" s="30" t="s">
        <v>163</v>
      </c>
      <c r="D457" s="30" t="s">
        <v>148</v>
      </c>
      <c r="E457" s="30" t="s">
        <v>92</v>
      </c>
      <c r="F457" s="30" t="s">
        <v>187</v>
      </c>
      <c r="G457" s="74">
        <f t="shared" si="34"/>
        <v>150</v>
      </c>
      <c r="H457" s="74">
        <f>150</f>
        <v>150</v>
      </c>
      <c r="I457" s="74"/>
    </row>
    <row r="458" spans="1:9" ht="41.25" hidden="1">
      <c r="A458" s="71" t="s">
        <v>578</v>
      </c>
      <c r="B458" s="17">
        <v>951</v>
      </c>
      <c r="C458" s="69" t="s">
        <v>163</v>
      </c>
      <c r="D458" s="69" t="s">
        <v>148</v>
      </c>
      <c r="E458" s="69" t="s">
        <v>91</v>
      </c>
      <c r="F458" s="69" t="s">
        <v>394</v>
      </c>
      <c r="G458" s="82">
        <f t="shared" si="34"/>
        <v>0</v>
      </c>
      <c r="H458" s="82">
        <f>H464</f>
        <v>0</v>
      </c>
      <c r="I458" s="82">
        <f>I459</f>
        <v>0</v>
      </c>
    </row>
    <row r="459" spans="1:9" ht="69.75" hidden="1">
      <c r="A459" s="46" t="s">
        <v>597</v>
      </c>
      <c r="B459" s="17">
        <v>951</v>
      </c>
      <c r="C459" s="49" t="s">
        <v>163</v>
      </c>
      <c r="D459" s="49" t="s">
        <v>148</v>
      </c>
      <c r="E459" s="49" t="s">
        <v>579</v>
      </c>
      <c r="F459" s="49" t="s">
        <v>394</v>
      </c>
      <c r="G459" s="83">
        <f>I459</f>
        <v>0</v>
      </c>
      <c r="H459" s="83"/>
      <c r="I459" s="83">
        <f>I460+I462</f>
        <v>0</v>
      </c>
    </row>
    <row r="460" spans="1:9" ht="41.25" hidden="1">
      <c r="A460" s="37" t="s">
        <v>574</v>
      </c>
      <c r="B460" s="17">
        <v>951</v>
      </c>
      <c r="C460" s="30" t="s">
        <v>163</v>
      </c>
      <c r="D460" s="30" t="s">
        <v>148</v>
      </c>
      <c r="E460" s="30" t="s">
        <v>579</v>
      </c>
      <c r="F460" s="30" t="s">
        <v>575</v>
      </c>
      <c r="G460" s="74">
        <f>I460</f>
        <v>0</v>
      </c>
      <c r="H460" s="74"/>
      <c r="I460" s="74">
        <f>I461</f>
        <v>0</v>
      </c>
    </row>
    <row r="461" spans="1:9" ht="13.5" hidden="1">
      <c r="A461" s="37" t="s">
        <v>576</v>
      </c>
      <c r="B461" s="17">
        <v>951</v>
      </c>
      <c r="C461" s="30" t="s">
        <v>163</v>
      </c>
      <c r="D461" s="30" t="s">
        <v>148</v>
      </c>
      <c r="E461" s="30" t="s">
        <v>579</v>
      </c>
      <c r="F461" s="30" t="s">
        <v>577</v>
      </c>
      <c r="G461" s="74">
        <f>I461</f>
        <v>0</v>
      </c>
      <c r="H461" s="74"/>
      <c r="I461" s="74">
        <v>0</v>
      </c>
    </row>
    <row r="462" spans="1:9" ht="41.25" hidden="1">
      <c r="A462" s="14" t="s">
        <v>580</v>
      </c>
      <c r="B462" s="17">
        <v>952</v>
      </c>
      <c r="C462" s="30" t="s">
        <v>163</v>
      </c>
      <c r="D462" s="30" t="s">
        <v>148</v>
      </c>
      <c r="E462" s="30" t="s">
        <v>579</v>
      </c>
      <c r="F462" s="30" t="s">
        <v>209</v>
      </c>
      <c r="G462" s="74">
        <f>I462</f>
        <v>0</v>
      </c>
      <c r="H462" s="74"/>
      <c r="I462" s="74">
        <f>I463</f>
        <v>0</v>
      </c>
    </row>
    <row r="463" spans="1:9" ht="15.75" customHeight="1" hidden="1">
      <c r="A463" s="14" t="s">
        <v>173</v>
      </c>
      <c r="B463" s="17">
        <v>953</v>
      </c>
      <c r="C463" s="30" t="s">
        <v>163</v>
      </c>
      <c r="D463" s="30" t="s">
        <v>148</v>
      </c>
      <c r="E463" s="30" t="s">
        <v>579</v>
      </c>
      <c r="F463" s="30" t="s">
        <v>275</v>
      </c>
      <c r="G463" s="74">
        <f>I463</f>
        <v>0</v>
      </c>
      <c r="H463" s="74"/>
      <c r="I463" s="74">
        <v>0</v>
      </c>
    </row>
    <row r="464" spans="1:9" ht="87" customHeight="1" hidden="1">
      <c r="A464" s="46" t="s">
        <v>598</v>
      </c>
      <c r="B464" s="17">
        <v>951</v>
      </c>
      <c r="C464" s="49" t="s">
        <v>163</v>
      </c>
      <c r="D464" s="49" t="s">
        <v>148</v>
      </c>
      <c r="E464" s="49" t="s">
        <v>581</v>
      </c>
      <c r="F464" s="49" t="s">
        <v>394</v>
      </c>
      <c r="G464" s="83">
        <f>H464</f>
        <v>0</v>
      </c>
      <c r="H464" s="83">
        <f>H465+H467</f>
        <v>0</v>
      </c>
      <c r="I464" s="83"/>
    </row>
    <row r="465" spans="1:9" ht="41.25" hidden="1">
      <c r="A465" s="37" t="s">
        <v>574</v>
      </c>
      <c r="B465" s="17">
        <v>951</v>
      </c>
      <c r="C465" s="30" t="s">
        <v>163</v>
      </c>
      <c r="D465" s="30" t="s">
        <v>148</v>
      </c>
      <c r="E465" s="30" t="s">
        <v>581</v>
      </c>
      <c r="F465" s="30" t="s">
        <v>575</v>
      </c>
      <c r="G465" s="74">
        <f>H465</f>
        <v>0</v>
      </c>
      <c r="H465" s="74">
        <f>H466</f>
        <v>0</v>
      </c>
      <c r="I465" s="74"/>
    </row>
    <row r="466" spans="1:9" ht="13.5" hidden="1">
      <c r="A466" s="37" t="s">
        <v>576</v>
      </c>
      <c r="B466" s="17">
        <v>951</v>
      </c>
      <c r="C466" s="30" t="s">
        <v>163</v>
      </c>
      <c r="D466" s="30" t="s">
        <v>148</v>
      </c>
      <c r="E466" s="30" t="s">
        <v>581</v>
      </c>
      <c r="F466" s="30" t="s">
        <v>577</v>
      </c>
      <c r="G466" s="74">
        <f>H466</f>
        <v>0</v>
      </c>
      <c r="H466" s="74">
        <f>43+43+40-40-86</f>
        <v>0</v>
      </c>
      <c r="I466" s="74"/>
    </row>
    <row r="467" spans="1:9" ht="42" customHeight="1" hidden="1">
      <c r="A467" s="14" t="s">
        <v>580</v>
      </c>
      <c r="B467" s="17">
        <v>952</v>
      </c>
      <c r="C467" s="30" t="s">
        <v>163</v>
      </c>
      <c r="D467" s="30" t="s">
        <v>148</v>
      </c>
      <c r="E467" s="30" t="s">
        <v>581</v>
      </c>
      <c r="F467" s="30" t="s">
        <v>209</v>
      </c>
      <c r="G467" s="74">
        <f>H467</f>
        <v>0</v>
      </c>
      <c r="H467" s="74">
        <f>H468</f>
        <v>0</v>
      </c>
      <c r="I467" s="74"/>
    </row>
    <row r="468" spans="1:9" ht="15" customHeight="1" hidden="1">
      <c r="A468" s="14" t="s">
        <v>173</v>
      </c>
      <c r="B468" s="17">
        <v>953</v>
      </c>
      <c r="C468" s="30" t="s">
        <v>163</v>
      </c>
      <c r="D468" s="30" t="s">
        <v>148</v>
      </c>
      <c r="E468" s="30" t="s">
        <v>581</v>
      </c>
      <c r="F468" s="30" t="s">
        <v>275</v>
      </c>
      <c r="G468" s="74">
        <f>H468</f>
        <v>0</v>
      </c>
      <c r="H468" s="74">
        <v>0</v>
      </c>
      <c r="I468" s="74"/>
    </row>
    <row r="469" spans="1:9" ht="45" customHeight="1">
      <c r="A469" s="45" t="s">
        <v>716</v>
      </c>
      <c r="B469" s="63">
        <v>951</v>
      </c>
      <c r="C469" s="49" t="s">
        <v>163</v>
      </c>
      <c r="D469" s="49" t="s">
        <v>148</v>
      </c>
      <c r="E469" s="49" t="s">
        <v>712</v>
      </c>
      <c r="F469" s="49" t="s">
        <v>394</v>
      </c>
      <c r="G469" s="83">
        <f>H469+I469</f>
        <v>1999.892</v>
      </c>
      <c r="H469" s="83">
        <f>H470</f>
        <v>1999.892</v>
      </c>
      <c r="I469" s="74"/>
    </row>
    <row r="470" spans="1:9" ht="30" customHeight="1">
      <c r="A470" s="14" t="s">
        <v>185</v>
      </c>
      <c r="B470" s="17">
        <v>951</v>
      </c>
      <c r="C470" s="30" t="s">
        <v>163</v>
      </c>
      <c r="D470" s="30" t="s">
        <v>148</v>
      </c>
      <c r="E470" s="30" t="s">
        <v>712</v>
      </c>
      <c r="F470" s="30" t="s">
        <v>155</v>
      </c>
      <c r="G470" s="74">
        <f>H470+I470</f>
        <v>1999.892</v>
      </c>
      <c r="H470" s="74">
        <f>H471</f>
        <v>1999.892</v>
      </c>
      <c r="I470" s="74"/>
    </row>
    <row r="471" spans="1:9" ht="42" customHeight="1">
      <c r="A471" s="37" t="s">
        <v>186</v>
      </c>
      <c r="B471" s="17">
        <v>951</v>
      </c>
      <c r="C471" s="30" t="s">
        <v>163</v>
      </c>
      <c r="D471" s="30" t="s">
        <v>148</v>
      </c>
      <c r="E471" s="30" t="s">
        <v>712</v>
      </c>
      <c r="F471" s="30" t="s">
        <v>187</v>
      </c>
      <c r="G471" s="74">
        <f>H471+I471</f>
        <v>1999.892</v>
      </c>
      <c r="H471" s="74">
        <f>153+1846.892</f>
        <v>1999.892</v>
      </c>
      <c r="I471" s="74"/>
    </row>
    <row r="472" spans="1:9" ht="45" customHeight="1">
      <c r="A472" s="68" t="s">
        <v>932</v>
      </c>
      <c r="B472" s="75">
        <v>951</v>
      </c>
      <c r="C472" s="69" t="s">
        <v>163</v>
      </c>
      <c r="D472" s="69" t="s">
        <v>148</v>
      </c>
      <c r="E472" s="69" t="s">
        <v>91</v>
      </c>
      <c r="F472" s="69" t="s">
        <v>394</v>
      </c>
      <c r="G472" s="82">
        <f>H472+I472</f>
        <v>2870.5078000000003</v>
      </c>
      <c r="H472" s="82">
        <f>H476</f>
        <v>28.70508</v>
      </c>
      <c r="I472" s="82">
        <f>I473</f>
        <v>2841.80272</v>
      </c>
    </row>
    <row r="473" spans="1:9" ht="86.25" customHeight="1">
      <c r="A473" s="46" t="s">
        <v>948</v>
      </c>
      <c r="B473" s="63">
        <v>951</v>
      </c>
      <c r="C473" s="49" t="s">
        <v>163</v>
      </c>
      <c r="D473" s="49" t="s">
        <v>148</v>
      </c>
      <c r="E473" s="49" t="s">
        <v>849</v>
      </c>
      <c r="F473" s="49" t="s">
        <v>394</v>
      </c>
      <c r="G473" s="83">
        <f aca="true" t="shared" si="36" ref="G473:G478">H473+I473</f>
        <v>2841.80272</v>
      </c>
      <c r="H473" s="83"/>
      <c r="I473" s="83">
        <f>I474</f>
        <v>2841.80272</v>
      </c>
    </row>
    <row r="474" spans="1:9" ht="27.75" customHeight="1">
      <c r="A474" s="14" t="s">
        <v>185</v>
      </c>
      <c r="B474" s="17">
        <v>951</v>
      </c>
      <c r="C474" s="30" t="s">
        <v>163</v>
      </c>
      <c r="D474" s="30" t="s">
        <v>148</v>
      </c>
      <c r="E474" s="30" t="s">
        <v>849</v>
      </c>
      <c r="F474" s="30" t="s">
        <v>155</v>
      </c>
      <c r="G474" s="74">
        <f t="shared" si="36"/>
        <v>2841.80272</v>
      </c>
      <c r="H474" s="74"/>
      <c r="I474" s="74">
        <f>I475</f>
        <v>2841.80272</v>
      </c>
    </row>
    <row r="475" spans="1:9" ht="44.25" customHeight="1">
      <c r="A475" s="37" t="s">
        <v>186</v>
      </c>
      <c r="B475" s="17">
        <v>951</v>
      </c>
      <c r="C475" s="30" t="s">
        <v>163</v>
      </c>
      <c r="D475" s="30" t="s">
        <v>148</v>
      </c>
      <c r="E475" s="30" t="s">
        <v>849</v>
      </c>
      <c r="F475" s="30" t="s">
        <v>187</v>
      </c>
      <c r="G475" s="74">
        <f t="shared" si="36"/>
        <v>2841.80272</v>
      </c>
      <c r="H475" s="74"/>
      <c r="I475" s="74">
        <v>2841.80272</v>
      </c>
    </row>
    <row r="476" spans="1:9" ht="59.25" customHeight="1">
      <c r="A476" s="45" t="s">
        <v>949</v>
      </c>
      <c r="B476" s="63">
        <v>951</v>
      </c>
      <c r="C476" s="49" t="s">
        <v>163</v>
      </c>
      <c r="D476" s="49" t="s">
        <v>148</v>
      </c>
      <c r="E476" s="49" t="s">
        <v>930</v>
      </c>
      <c r="F476" s="49" t="s">
        <v>394</v>
      </c>
      <c r="G476" s="83">
        <f t="shared" si="36"/>
        <v>28.70508</v>
      </c>
      <c r="H476" s="83">
        <f>H477</f>
        <v>28.70508</v>
      </c>
      <c r="I476" s="83"/>
    </row>
    <row r="477" spans="1:9" ht="36.75" customHeight="1">
      <c r="A477" s="14" t="s">
        <v>185</v>
      </c>
      <c r="B477" s="17">
        <v>951</v>
      </c>
      <c r="C477" s="30" t="s">
        <v>163</v>
      </c>
      <c r="D477" s="30" t="s">
        <v>148</v>
      </c>
      <c r="E477" s="30" t="s">
        <v>930</v>
      </c>
      <c r="F477" s="30" t="s">
        <v>155</v>
      </c>
      <c r="G477" s="74">
        <f t="shared" si="36"/>
        <v>28.70508</v>
      </c>
      <c r="H477" s="74">
        <f>H478</f>
        <v>28.70508</v>
      </c>
      <c r="I477" s="74"/>
    </row>
    <row r="478" spans="1:9" ht="43.5" customHeight="1">
      <c r="A478" s="37" t="s">
        <v>186</v>
      </c>
      <c r="B478" s="17">
        <v>951</v>
      </c>
      <c r="C478" s="30" t="s">
        <v>163</v>
      </c>
      <c r="D478" s="30" t="s">
        <v>148</v>
      </c>
      <c r="E478" s="30" t="s">
        <v>930</v>
      </c>
      <c r="F478" s="30" t="s">
        <v>187</v>
      </c>
      <c r="G478" s="74">
        <f t="shared" si="36"/>
        <v>28.70508</v>
      </c>
      <c r="H478" s="74">
        <v>28.70508</v>
      </c>
      <c r="I478" s="74"/>
    </row>
    <row r="479" spans="1:9" ht="58.5" customHeight="1">
      <c r="A479" s="71" t="s">
        <v>921</v>
      </c>
      <c r="B479" s="75">
        <v>951</v>
      </c>
      <c r="C479" s="69" t="s">
        <v>163</v>
      </c>
      <c r="D479" s="69" t="s">
        <v>148</v>
      </c>
      <c r="E479" s="69" t="s">
        <v>91</v>
      </c>
      <c r="F479" s="69" t="s">
        <v>394</v>
      </c>
      <c r="G479" s="82">
        <f>H479+I479</f>
        <v>350</v>
      </c>
      <c r="H479" s="82">
        <f>H483</f>
        <v>3.5</v>
      </c>
      <c r="I479" s="82">
        <f>I480</f>
        <v>346.5</v>
      </c>
    </row>
    <row r="480" spans="1:9" ht="85.5" customHeight="1">
      <c r="A480" s="46" t="s">
        <v>950</v>
      </c>
      <c r="B480" s="63">
        <v>951</v>
      </c>
      <c r="C480" s="49" t="s">
        <v>163</v>
      </c>
      <c r="D480" s="49" t="s">
        <v>148</v>
      </c>
      <c r="E480" s="49" t="s">
        <v>850</v>
      </c>
      <c r="F480" s="49" t="s">
        <v>394</v>
      </c>
      <c r="G480" s="83">
        <f>I480</f>
        <v>346.5</v>
      </c>
      <c r="H480" s="83"/>
      <c r="I480" s="83">
        <f>I481</f>
        <v>346.5</v>
      </c>
    </row>
    <row r="481" spans="1:9" ht="30" customHeight="1">
      <c r="A481" s="14" t="s">
        <v>185</v>
      </c>
      <c r="B481" s="17">
        <v>951</v>
      </c>
      <c r="C481" s="30" t="s">
        <v>163</v>
      </c>
      <c r="D481" s="30" t="s">
        <v>148</v>
      </c>
      <c r="E481" s="30" t="s">
        <v>850</v>
      </c>
      <c r="F481" s="30" t="s">
        <v>155</v>
      </c>
      <c r="G481" s="74">
        <f>I481</f>
        <v>346.5</v>
      </c>
      <c r="H481" s="74"/>
      <c r="I481" s="74">
        <f>I482</f>
        <v>346.5</v>
      </c>
    </row>
    <row r="482" spans="1:9" ht="43.5" customHeight="1">
      <c r="A482" s="37" t="s">
        <v>186</v>
      </c>
      <c r="B482" s="17">
        <v>951</v>
      </c>
      <c r="C482" s="30" t="s">
        <v>163</v>
      </c>
      <c r="D482" s="30" t="s">
        <v>148</v>
      </c>
      <c r="E482" s="30" t="s">
        <v>850</v>
      </c>
      <c r="F482" s="30" t="s">
        <v>187</v>
      </c>
      <c r="G482" s="74">
        <f>I482</f>
        <v>346.5</v>
      </c>
      <c r="H482" s="74"/>
      <c r="I482" s="74">
        <v>346.5</v>
      </c>
    </row>
    <row r="483" spans="1:9" ht="112.5" customHeight="1">
      <c r="A483" s="46" t="s">
        <v>951</v>
      </c>
      <c r="B483" s="63">
        <v>951</v>
      </c>
      <c r="C483" s="49" t="s">
        <v>163</v>
      </c>
      <c r="D483" s="49" t="s">
        <v>148</v>
      </c>
      <c r="E483" s="49" t="s">
        <v>929</v>
      </c>
      <c r="F483" s="49" t="s">
        <v>394</v>
      </c>
      <c r="G483" s="83">
        <f>H483</f>
        <v>3.5</v>
      </c>
      <c r="H483" s="83">
        <f>H484</f>
        <v>3.5</v>
      </c>
      <c r="I483" s="83"/>
    </row>
    <row r="484" spans="1:9" ht="33" customHeight="1">
      <c r="A484" s="14" t="s">
        <v>185</v>
      </c>
      <c r="B484" s="17">
        <v>951</v>
      </c>
      <c r="C484" s="30" t="s">
        <v>163</v>
      </c>
      <c r="D484" s="30" t="s">
        <v>148</v>
      </c>
      <c r="E484" s="30" t="s">
        <v>929</v>
      </c>
      <c r="F484" s="30" t="s">
        <v>155</v>
      </c>
      <c r="G484" s="74">
        <f>H484</f>
        <v>3.5</v>
      </c>
      <c r="H484" s="74">
        <f>H485</f>
        <v>3.5</v>
      </c>
      <c r="I484" s="74"/>
    </row>
    <row r="485" spans="1:9" ht="43.5" customHeight="1">
      <c r="A485" s="37" t="s">
        <v>186</v>
      </c>
      <c r="B485" s="17">
        <v>951</v>
      </c>
      <c r="C485" s="30" t="s">
        <v>163</v>
      </c>
      <c r="D485" s="30" t="s">
        <v>148</v>
      </c>
      <c r="E485" s="30" t="s">
        <v>929</v>
      </c>
      <c r="F485" s="30" t="s">
        <v>187</v>
      </c>
      <c r="G485" s="74">
        <f>H485</f>
        <v>3.5</v>
      </c>
      <c r="H485" s="74">
        <v>3.5</v>
      </c>
      <c r="I485" s="74"/>
    </row>
    <row r="486" spans="1:9" ht="32.25" customHeight="1">
      <c r="A486" s="71" t="s">
        <v>931</v>
      </c>
      <c r="B486" s="75">
        <v>951</v>
      </c>
      <c r="C486" s="69" t="s">
        <v>163</v>
      </c>
      <c r="D486" s="69" t="s">
        <v>148</v>
      </c>
      <c r="E486" s="69" t="s">
        <v>307</v>
      </c>
      <c r="F486" s="69" t="s">
        <v>394</v>
      </c>
      <c r="G486" s="82">
        <f>H486+I486</f>
        <v>37.5</v>
      </c>
      <c r="H486" s="82">
        <f>H490</f>
        <v>37.5</v>
      </c>
      <c r="I486" s="82">
        <f>I487</f>
        <v>0</v>
      </c>
    </row>
    <row r="487" spans="1:9" ht="43.5" customHeight="1" hidden="1">
      <c r="A487" s="46" t="s">
        <v>946</v>
      </c>
      <c r="B487" s="17">
        <v>951</v>
      </c>
      <c r="C487" s="30" t="s">
        <v>163</v>
      </c>
      <c r="D487" s="30" t="s">
        <v>148</v>
      </c>
      <c r="E487" s="30" t="s">
        <v>947</v>
      </c>
      <c r="F487" s="30" t="s">
        <v>394</v>
      </c>
      <c r="G487" s="74">
        <f aca="true" t="shared" si="37" ref="G487:G492">H487+I487</f>
        <v>0</v>
      </c>
      <c r="H487" s="74"/>
      <c r="I487" s="74">
        <f>I488</f>
        <v>0</v>
      </c>
    </row>
    <row r="488" spans="1:9" ht="36" customHeight="1" hidden="1">
      <c r="A488" s="14" t="s">
        <v>185</v>
      </c>
      <c r="B488" s="17">
        <v>951</v>
      </c>
      <c r="C488" s="30" t="s">
        <v>163</v>
      </c>
      <c r="D488" s="30" t="s">
        <v>148</v>
      </c>
      <c r="E488" s="30" t="s">
        <v>947</v>
      </c>
      <c r="F488" s="30" t="s">
        <v>155</v>
      </c>
      <c r="G488" s="74">
        <f t="shared" si="37"/>
        <v>0</v>
      </c>
      <c r="H488" s="74"/>
      <c r="I488" s="74">
        <f>I489</f>
        <v>0</v>
      </c>
    </row>
    <row r="489" spans="1:9" ht="43.5" customHeight="1" hidden="1">
      <c r="A489" s="37" t="s">
        <v>186</v>
      </c>
      <c r="B489" s="17">
        <v>951</v>
      </c>
      <c r="C489" s="30" t="s">
        <v>163</v>
      </c>
      <c r="D489" s="30" t="s">
        <v>148</v>
      </c>
      <c r="E489" s="30" t="s">
        <v>947</v>
      </c>
      <c r="F489" s="30" t="s">
        <v>187</v>
      </c>
      <c r="G489" s="74">
        <f t="shared" si="37"/>
        <v>0</v>
      </c>
      <c r="H489" s="74"/>
      <c r="I489" s="74"/>
    </row>
    <row r="490" spans="1:9" ht="71.25" customHeight="1">
      <c r="A490" s="46" t="s">
        <v>936</v>
      </c>
      <c r="B490" s="17">
        <v>951</v>
      </c>
      <c r="C490" s="49" t="s">
        <v>163</v>
      </c>
      <c r="D490" s="49" t="s">
        <v>148</v>
      </c>
      <c r="E490" s="30" t="s">
        <v>945</v>
      </c>
      <c r="F490" s="30" t="s">
        <v>394</v>
      </c>
      <c r="G490" s="74">
        <f t="shared" si="37"/>
        <v>37.5</v>
      </c>
      <c r="H490" s="74">
        <f>H491</f>
        <v>37.5</v>
      </c>
      <c r="I490" s="74"/>
    </row>
    <row r="491" spans="1:9" ht="32.25" customHeight="1">
      <c r="A491" s="14" t="s">
        <v>185</v>
      </c>
      <c r="B491" s="17">
        <v>951</v>
      </c>
      <c r="C491" s="30" t="s">
        <v>163</v>
      </c>
      <c r="D491" s="30" t="s">
        <v>148</v>
      </c>
      <c r="E491" s="30" t="s">
        <v>945</v>
      </c>
      <c r="F491" s="30" t="s">
        <v>155</v>
      </c>
      <c r="G491" s="74">
        <f t="shared" si="37"/>
        <v>37.5</v>
      </c>
      <c r="H491" s="74">
        <f>H492</f>
        <v>37.5</v>
      </c>
      <c r="I491" s="74"/>
    </row>
    <row r="492" spans="1:9" ht="43.5" customHeight="1">
      <c r="A492" s="37" t="s">
        <v>186</v>
      </c>
      <c r="B492" s="17">
        <v>951</v>
      </c>
      <c r="C492" s="30" t="s">
        <v>163</v>
      </c>
      <c r="D492" s="30" t="s">
        <v>148</v>
      </c>
      <c r="E492" s="30" t="s">
        <v>945</v>
      </c>
      <c r="F492" s="30" t="s">
        <v>187</v>
      </c>
      <c r="G492" s="74">
        <f t="shared" si="37"/>
        <v>37.5</v>
      </c>
      <c r="H492" s="74">
        <v>37.5</v>
      </c>
      <c r="I492" s="74"/>
    </row>
    <row r="493" spans="1:9" ht="36" customHeight="1">
      <c r="A493" s="68" t="s">
        <v>223</v>
      </c>
      <c r="B493" s="150">
        <v>951</v>
      </c>
      <c r="C493" s="69" t="s">
        <v>165</v>
      </c>
      <c r="D493" s="69" t="s">
        <v>147</v>
      </c>
      <c r="E493" s="69" t="s">
        <v>307</v>
      </c>
      <c r="F493" s="69" t="s">
        <v>394</v>
      </c>
      <c r="G493" s="107">
        <f aca="true" t="shared" si="38" ref="G493:G532">H493+I493</f>
        <v>460</v>
      </c>
      <c r="H493" s="82">
        <f aca="true" t="shared" si="39" ref="H493:I497">H494</f>
        <v>460</v>
      </c>
      <c r="I493" s="82">
        <f t="shared" si="39"/>
        <v>0</v>
      </c>
    </row>
    <row r="494" spans="1:9" ht="69">
      <c r="A494" s="45" t="s">
        <v>523</v>
      </c>
      <c r="B494" s="66">
        <v>951</v>
      </c>
      <c r="C494" s="30" t="s">
        <v>165</v>
      </c>
      <c r="D494" s="30" t="s">
        <v>146</v>
      </c>
      <c r="E494" s="30" t="s">
        <v>307</v>
      </c>
      <c r="F494" s="30" t="s">
        <v>394</v>
      </c>
      <c r="G494" s="74">
        <f t="shared" si="38"/>
        <v>460</v>
      </c>
      <c r="H494" s="95">
        <f t="shared" si="39"/>
        <v>460</v>
      </c>
      <c r="I494" s="95">
        <f t="shared" si="39"/>
        <v>0</v>
      </c>
    </row>
    <row r="495" spans="1:9" ht="27">
      <c r="A495" s="14" t="s">
        <v>342</v>
      </c>
      <c r="B495" s="66">
        <v>951</v>
      </c>
      <c r="C495" s="30" t="s">
        <v>165</v>
      </c>
      <c r="D495" s="30" t="s">
        <v>146</v>
      </c>
      <c r="E495" s="30" t="s">
        <v>501</v>
      </c>
      <c r="F495" s="30" t="s">
        <v>394</v>
      </c>
      <c r="G495" s="74">
        <f t="shared" si="38"/>
        <v>460</v>
      </c>
      <c r="H495" s="95">
        <f t="shared" si="39"/>
        <v>460</v>
      </c>
      <c r="I495" s="95">
        <f t="shared" si="39"/>
        <v>0</v>
      </c>
    </row>
    <row r="496" spans="1:9" ht="27">
      <c r="A496" s="14" t="s">
        <v>224</v>
      </c>
      <c r="B496" s="66">
        <v>951</v>
      </c>
      <c r="C496" s="30" t="s">
        <v>165</v>
      </c>
      <c r="D496" s="30" t="s">
        <v>146</v>
      </c>
      <c r="E496" s="30" t="s">
        <v>501</v>
      </c>
      <c r="F496" s="30" t="s">
        <v>394</v>
      </c>
      <c r="G496" s="74">
        <f t="shared" si="38"/>
        <v>460</v>
      </c>
      <c r="H496" s="95">
        <f t="shared" si="39"/>
        <v>460</v>
      </c>
      <c r="I496" s="95">
        <f t="shared" si="39"/>
        <v>0</v>
      </c>
    </row>
    <row r="497" spans="1:9" ht="30.75" customHeight="1">
      <c r="A497" s="14" t="s">
        <v>204</v>
      </c>
      <c r="B497" s="66">
        <v>951</v>
      </c>
      <c r="C497" s="30" t="s">
        <v>165</v>
      </c>
      <c r="D497" s="30" t="s">
        <v>146</v>
      </c>
      <c r="E497" s="30" t="s">
        <v>501</v>
      </c>
      <c r="F497" s="30" t="s">
        <v>205</v>
      </c>
      <c r="G497" s="74">
        <f t="shared" si="38"/>
        <v>460</v>
      </c>
      <c r="H497" s="95">
        <f t="shared" si="39"/>
        <v>460</v>
      </c>
      <c r="I497" s="95">
        <f t="shared" si="39"/>
        <v>0</v>
      </c>
    </row>
    <row r="498" spans="1:9" ht="18.75" customHeight="1">
      <c r="A498" s="14" t="s">
        <v>225</v>
      </c>
      <c r="B498" s="66">
        <v>951</v>
      </c>
      <c r="C498" s="30" t="s">
        <v>165</v>
      </c>
      <c r="D498" s="30" t="s">
        <v>146</v>
      </c>
      <c r="E498" s="30" t="s">
        <v>501</v>
      </c>
      <c r="F498" s="30" t="s">
        <v>318</v>
      </c>
      <c r="G498" s="74">
        <f t="shared" si="38"/>
        <v>460</v>
      </c>
      <c r="H498" s="74">
        <v>460</v>
      </c>
      <c r="I498" s="95"/>
    </row>
    <row r="499" spans="1:11" ht="30" customHeight="1">
      <c r="A499" s="324" t="s">
        <v>382</v>
      </c>
      <c r="B499" s="150" t="s">
        <v>395</v>
      </c>
      <c r="C499" s="150" t="s">
        <v>147</v>
      </c>
      <c r="D499" s="150" t="s">
        <v>147</v>
      </c>
      <c r="E499" s="150" t="s">
        <v>307</v>
      </c>
      <c r="F499" s="150" t="s">
        <v>394</v>
      </c>
      <c r="G499" s="82">
        <f t="shared" si="38"/>
        <v>4023.175</v>
      </c>
      <c r="H499" s="107">
        <f>H500</f>
        <v>4023.175</v>
      </c>
      <c r="I499" s="107">
        <f aca="true" t="shared" si="40" ref="H499:I501">I500</f>
        <v>0</v>
      </c>
      <c r="K499" s="73"/>
    </row>
    <row r="500" spans="1:9" ht="54.75">
      <c r="A500" s="14" t="s">
        <v>152</v>
      </c>
      <c r="B500" s="66" t="s">
        <v>395</v>
      </c>
      <c r="C500" s="30" t="s">
        <v>146</v>
      </c>
      <c r="D500" s="30" t="s">
        <v>153</v>
      </c>
      <c r="E500" s="30" t="s">
        <v>307</v>
      </c>
      <c r="F500" s="30" t="s">
        <v>394</v>
      </c>
      <c r="G500" s="74">
        <f t="shared" si="38"/>
        <v>4023.175</v>
      </c>
      <c r="H500" s="74">
        <f t="shared" si="40"/>
        <v>4023.175</v>
      </c>
      <c r="I500" s="74">
        <f t="shared" si="40"/>
        <v>0</v>
      </c>
    </row>
    <row r="501" spans="1:9" ht="27">
      <c r="A501" s="14" t="s">
        <v>149</v>
      </c>
      <c r="B501" s="66" t="s">
        <v>395</v>
      </c>
      <c r="C501" s="30" t="s">
        <v>146</v>
      </c>
      <c r="D501" s="30" t="s">
        <v>153</v>
      </c>
      <c r="E501" s="30" t="s">
        <v>13</v>
      </c>
      <c r="F501" s="30" t="s">
        <v>394</v>
      </c>
      <c r="G501" s="74">
        <f t="shared" si="38"/>
        <v>4023.175</v>
      </c>
      <c r="H501" s="95">
        <f t="shared" si="40"/>
        <v>4023.175</v>
      </c>
      <c r="I501" s="95">
        <f t="shared" si="40"/>
        <v>0</v>
      </c>
    </row>
    <row r="502" spans="1:9" ht="41.25">
      <c r="A502" s="14" t="s">
        <v>150</v>
      </c>
      <c r="B502" s="66" t="s">
        <v>395</v>
      </c>
      <c r="C502" s="30" t="s">
        <v>146</v>
      </c>
      <c r="D502" s="30" t="s">
        <v>153</v>
      </c>
      <c r="E502" s="30" t="s">
        <v>14</v>
      </c>
      <c r="F502" s="30" t="s">
        <v>394</v>
      </c>
      <c r="G502" s="74">
        <f t="shared" si="38"/>
        <v>4023.175</v>
      </c>
      <c r="H502" s="95">
        <f>H508+H503</f>
        <v>4023.175</v>
      </c>
      <c r="I502" s="95">
        <f>I508</f>
        <v>0</v>
      </c>
    </row>
    <row r="503" spans="1:11" ht="27">
      <c r="A503" s="14" t="s">
        <v>177</v>
      </c>
      <c r="B503" s="66" t="s">
        <v>395</v>
      </c>
      <c r="C503" s="30" t="s">
        <v>146</v>
      </c>
      <c r="D503" s="30" t="s">
        <v>153</v>
      </c>
      <c r="E503" s="30" t="s">
        <v>16</v>
      </c>
      <c r="F503" s="30" t="s">
        <v>394</v>
      </c>
      <c r="G503" s="74">
        <f t="shared" si="38"/>
        <v>1764.503</v>
      </c>
      <c r="H503" s="95">
        <f>H504+H506</f>
        <v>1764.503</v>
      </c>
      <c r="I503" s="95">
        <f>I504+I506</f>
        <v>0</v>
      </c>
      <c r="K503" s="73"/>
    </row>
    <row r="504" spans="1:10" ht="76.5" customHeight="1">
      <c r="A504" s="14" t="s">
        <v>182</v>
      </c>
      <c r="B504" s="66" t="s">
        <v>395</v>
      </c>
      <c r="C504" s="30" t="s">
        <v>146</v>
      </c>
      <c r="D504" s="30" t="s">
        <v>153</v>
      </c>
      <c r="E504" s="30" t="s">
        <v>16</v>
      </c>
      <c r="F504" s="30" t="s">
        <v>151</v>
      </c>
      <c r="G504" s="74">
        <f t="shared" si="38"/>
        <v>1749.503</v>
      </c>
      <c r="H504" s="95">
        <f>H505</f>
        <v>1749.503</v>
      </c>
      <c r="I504" s="95">
        <v>0</v>
      </c>
      <c r="J504" s="73"/>
    </row>
    <row r="505" spans="1:9" ht="33" customHeight="1">
      <c r="A505" s="14" t="s">
        <v>184</v>
      </c>
      <c r="B505" s="66" t="s">
        <v>395</v>
      </c>
      <c r="C505" s="30" t="s">
        <v>146</v>
      </c>
      <c r="D505" s="30" t="s">
        <v>153</v>
      </c>
      <c r="E505" s="30" t="s">
        <v>16</v>
      </c>
      <c r="F505" s="30" t="s">
        <v>183</v>
      </c>
      <c r="G505" s="74">
        <f t="shared" si="38"/>
        <v>1749.503</v>
      </c>
      <c r="H505" s="95">
        <v>1749.503</v>
      </c>
      <c r="I505" s="95">
        <v>0</v>
      </c>
    </row>
    <row r="506" spans="1:9" ht="33" customHeight="1">
      <c r="A506" s="14" t="s">
        <v>185</v>
      </c>
      <c r="B506" s="66" t="s">
        <v>395</v>
      </c>
      <c r="C506" s="30" t="s">
        <v>146</v>
      </c>
      <c r="D506" s="30" t="s">
        <v>153</v>
      </c>
      <c r="E506" s="30" t="s">
        <v>16</v>
      </c>
      <c r="F506" s="30" t="s">
        <v>155</v>
      </c>
      <c r="G506" s="74">
        <f t="shared" si="38"/>
        <v>15</v>
      </c>
      <c r="H506" s="95">
        <f>H507</f>
        <v>15</v>
      </c>
      <c r="I506" s="95">
        <f>I507</f>
        <v>0</v>
      </c>
    </row>
    <row r="507" spans="1:9" ht="48" customHeight="1">
      <c r="A507" s="14" t="s">
        <v>186</v>
      </c>
      <c r="B507" s="66" t="s">
        <v>395</v>
      </c>
      <c r="C507" s="30" t="s">
        <v>146</v>
      </c>
      <c r="D507" s="30" t="s">
        <v>153</v>
      </c>
      <c r="E507" s="30" t="s">
        <v>16</v>
      </c>
      <c r="F507" s="30" t="s">
        <v>187</v>
      </c>
      <c r="G507" s="74">
        <f t="shared" si="38"/>
        <v>15</v>
      </c>
      <c r="H507" s="95">
        <v>15</v>
      </c>
      <c r="I507" s="95"/>
    </row>
    <row r="508" spans="1:11" ht="45" customHeight="1">
      <c r="A508" s="14" t="s">
        <v>154</v>
      </c>
      <c r="B508" s="66" t="s">
        <v>395</v>
      </c>
      <c r="C508" s="30" t="s">
        <v>146</v>
      </c>
      <c r="D508" s="30" t="s">
        <v>153</v>
      </c>
      <c r="E508" s="30" t="s">
        <v>17</v>
      </c>
      <c r="F508" s="30" t="s">
        <v>394</v>
      </c>
      <c r="G508" s="74">
        <f t="shared" si="38"/>
        <v>2258.672</v>
      </c>
      <c r="H508" s="95">
        <f>H509+H511+H513</f>
        <v>2258.672</v>
      </c>
      <c r="I508" s="95">
        <f>I509+I511</f>
        <v>0</v>
      </c>
      <c r="K508" s="73"/>
    </row>
    <row r="509" spans="1:9" ht="75" customHeight="1">
      <c r="A509" s="14" t="s">
        <v>182</v>
      </c>
      <c r="B509" s="66" t="s">
        <v>395</v>
      </c>
      <c r="C509" s="30" t="s">
        <v>146</v>
      </c>
      <c r="D509" s="30" t="s">
        <v>153</v>
      </c>
      <c r="E509" s="30" t="s">
        <v>17</v>
      </c>
      <c r="F509" s="30" t="s">
        <v>151</v>
      </c>
      <c r="G509" s="74">
        <f t="shared" si="38"/>
        <v>1230.106</v>
      </c>
      <c r="H509" s="95">
        <f>H510</f>
        <v>1230.106</v>
      </c>
      <c r="I509" s="95">
        <f>I510</f>
        <v>0</v>
      </c>
    </row>
    <row r="510" spans="1:9" ht="31.5" customHeight="1">
      <c r="A510" s="14" t="s">
        <v>184</v>
      </c>
      <c r="B510" s="66" t="s">
        <v>395</v>
      </c>
      <c r="C510" s="30" t="s">
        <v>146</v>
      </c>
      <c r="D510" s="30" t="s">
        <v>153</v>
      </c>
      <c r="E510" s="30" t="s">
        <v>17</v>
      </c>
      <c r="F510" s="30" t="s">
        <v>183</v>
      </c>
      <c r="G510" s="74">
        <f t="shared" si="38"/>
        <v>1230.106</v>
      </c>
      <c r="H510" s="74">
        <f>1909.672-679.566</f>
        <v>1230.106</v>
      </c>
      <c r="I510" s="95"/>
    </row>
    <row r="511" spans="1:9" ht="27">
      <c r="A511" s="14" t="s">
        <v>185</v>
      </c>
      <c r="B511" s="66" t="s">
        <v>395</v>
      </c>
      <c r="C511" s="30" t="s">
        <v>146</v>
      </c>
      <c r="D511" s="30" t="s">
        <v>153</v>
      </c>
      <c r="E511" s="30" t="s">
        <v>17</v>
      </c>
      <c r="F511" s="30" t="s">
        <v>155</v>
      </c>
      <c r="G511" s="74">
        <f t="shared" si="38"/>
        <v>1023.566</v>
      </c>
      <c r="H511" s="74">
        <f>H512</f>
        <v>1023.566</v>
      </c>
      <c r="I511" s="95">
        <f>I512</f>
        <v>0</v>
      </c>
    </row>
    <row r="512" spans="1:9" ht="41.25">
      <c r="A512" s="14" t="s">
        <v>186</v>
      </c>
      <c r="B512" s="66" t="s">
        <v>395</v>
      </c>
      <c r="C512" s="30" t="s">
        <v>146</v>
      </c>
      <c r="D512" s="30" t="s">
        <v>153</v>
      </c>
      <c r="E512" s="30" t="s">
        <v>17</v>
      </c>
      <c r="F512" s="30" t="s">
        <v>187</v>
      </c>
      <c r="G512" s="74">
        <f t="shared" si="38"/>
        <v>1023.566</v>
      </c>
      <c r="H512" s="74">
        <f>344+679.566</f>
        <v>1023.566</v>
      </c>
      <c r="I512" s="95"/>
    </row>
    <row r="513" spans="1:9" ht="13.5">
      <c r="A513" s="14" t="s">
        <v>190</v>
      </c>
      <c r="B513" s="17" t="s">
        <v>395</v>
      </c>
      <c r="C513" s="30" t="s">
        <v>146</v>
      </c>
      <c r="D513" s="30" t="s">
        <v>153</v>
      </c>
      <c r="E513" s="30" t="s">
        <v>17</v>
      </c>
      <c r="F513" s="30" t="s">
        <v>191</v>
      </c>
      <c r="G513" s="74">
        <f t="shared" si="38"/>
        <v>5</v>
      </c>
      <c r="H513" s="74">
        <f>H514</f>
        <v>5</v>
      </c>
      <c r="I513" s="95"/>
    </row>
    <row r="514" spans="1:9" ht="13.5">
      <c r="A514" s="14" t="s">
        <v>188</v>
      </c>
      <c r="B514" s="17" t="s">
        <v>395</v>
      </c>
      <c r="C514" s="30" t="s">
        <v>146</v>
      </c>
      <c r="D514" s="30" t="s">
        <v>153</v>
      </c>
      <c r="E514" s="30" t="s">
        <v>17</v>
      </c>
      <c r="F514" s="30" t="s">
        <v>189</v>
      </c>
      <c r="G514" s="74">
        <f t="shared" si="38"/>
        <v>5</v>
      </c>
      <c r="H514" s="74">
        <v>5</v>
      </c>
      <c r="I514" s="95"/>
    </row>
    <row r="515" spans="1:9" ht="45" customHeight="1">
      <c r="A515" s="324" t="s">
        <v>599</v>
      </c>
      <c r="B515" s="150" t="s">
        <v>398</v>
      </c>
      <c r="C515" s="150" t="s">
        <v>147</v>
      </c>
      <c r="D515" s="150" t="s">
        <v>147</v>
      </c>
      <c r="E515" s="150" t="s">
        <v>307</v>
      </c>
      <c r="F515" s="150" t="s">
        <v>394</v>
      </c>
      <c r="G515" s="82">
        <f t="shared" si="38"/>
        <v>25409.392</v>
      </c>
      <c r="H515" s="107">
        <f>H516+H525+H528+H534+H537</f>
        <v>14308.48</v>
      </c>
      <c r="I515" s="107">
        <f>I516+I525+I537</f>
        <v>11100.912</v>
      </c>
    </row>
    <row r="516" spans="1:9" ht="45.75" customHeight="1">
      <c r="A516" s="43" t="s">
        <v>383</v>
      </c>
      <c r="B516" s="66" t="s">
        <v>398</v>
      </c>
      <c r="C516" s="30" t="s">
        <v>146</v>
      </c>
      <c r="D516" s="30" t="s">
        <v>159</v>
      </c>
      <c r="E516" s="30" t="s">
        <v>307</v>
      </c>
      <c r="F516" s="30" t="s">
        <v>394</v>
      </c>
      <c r="G516" s="74">
        <f t="shared" si="38"/>
        <v>6873.116</v>
      </c>
      <c r="H516" s="95">
        <f>H517</f>
        <v>6873.116</v>
      </c>
      <c r="I516" s="95">
        <f>I517</f>
        <v>0</v>
      </c>
    </row>
    <row r="517" spans="1:9" ht="42.75" customHeight="1">
      <c r="A517" s="43" t="s">
        <v>150</v>
      </c>
      <c r="B517" s="66" t="s">
        <v>398</v>
      </c>
      <c r="C517" s="30" t="s">
        <v>146</v>
      </c>
      <c r="D517" s="30" t="s">
        <v>159</v>
      </c>
      <c r="E517" s="30" t="s">
        <v>13</v>
      </c>
      <c r="F517" s="30" t="s">
        <v>394</v>
      </c>
      <c r="G517" s="74">
        <f t="shared" si="38"/>
        <v>6873.116</v>
      </c>
      <c r="H517" s="95">
        <f>H518</f>
        <v>6873.116</v>
      </c>
      <c r="I517" s="95">
        <f>I518</f>
        <v>0</v>
      </c>
    </row>
    <row r="518" spans="1:11" ht="41.25">
      <c r="A518" s="14" t="s">
        <v>279</v>
      </c>
      <c r="B518" s="66" t="s">
        <v>398</v>
      </c>
      <c r="C518" s="30" t="s">
        <v>146</v>
      </c>
      <c r="D518" s="30" t="s">
        <v>159</v>
      </c>
      <c r="E518" s="30" t="s">
        <v>14</v>
      </c>
      <c r="F518" s="30" t="s">
        <v>394</v>
      </c>
      <c r="G518" s="74">
        <f t="shared" si="38"/>
        <v>6873.116</v>
      </c>
      <c r="H518" s="95">
        <f>H519+H521+H523</f>
        <v>6873.116</v>
      </c>
      <c r="I518" s="95">
        <f>I519+I521+I523</f>
        <v>0</v>
      </c>
      <c r="K518" s="73"/>
    </row>
    <row r="519" spans="1:9" ht="91.5" customHeight="1">
      <c r="A519" s="14" t="s">
        <v>182</v>
      </c>
      <c r="B519" s="66" t="s">
        <v>398</v>
      </c>
      <c r="C519" s="30" t="s">
        <v>146</v>
      </c>
      <c r="D519" s="30" t="s">
        <v>159</v>
      </c>
      <c r="E519" s="30" t="s">
        <v>17</v>
      </c>
      <c r="F519" s="30" t="s">
        <v>151</v>
      </c>
      <c r="G519" s="74">
        <f t="shared" si="38"/>
        <v>5911.516</v>
      </c>
      <c r="H519" s="95">
        <f>H520</f>
        <v>5911.516</v>
      </c>
      <c r="I519" s="95">
        <f>I520</f>
        <v>0</v>
      </c>
    </row>
    <row r="520" spans="1:11" ht="27">
      <c r="A520" s="14" t="s">
        <v>184</v>
      </c>
      <c r="B520" s="66" t="s">
        <v>398</v>
      </c>
      <c r="C520" s="30" t="s">
        <v>146</v>
      </c>
      <c r="D520" s="30" t="s">
        <v>159</v>
      </c>
      <c r="E520" s="30" t="s">
        <v>17</v>
      </c>
      <c r="F520" s="30" t="s">
        <v>183</v>
      </c>
      <c r="G520" s="74">
        <f t="shared" si="38"/>
        <v>5911.516</v>
      </c>
      <c r="H520" s="74">
        <v>5911.516</v>
      </c>
      <c r="I520" s="95"/>
      <c r="K520" s="73"/>
    </row>
    <row r="521" spans="1:9" ht="27">
      <c r="A521" s="14" t="s">
        <v>185</v>
      </c>
      <c r="B521" s="66" t="s">
        <v>398</v>
      </c>
      <c r="C521" s="30" t="s">
        <v>146</v>
      </c>
      <c r="D521" s="30" t="s">
        <v>159</v>
      </c>
      <c r="E521" s="30" t="s">
        <v>17</v>
      </c>
      <c r="F521" s="30" t="s">
        <v>155</v>
      </c>
      <c r="G521" s="74">
        <f t="shared" si="38"/>
        <v>959.6</v>
      </c>
      <c r="H521" s="95">
        <f>H522</f>
        <v>959.6</v>
      </c>
      <c r="I521" s="95">
        <f>I522</f>
        <v>0</v>
      </c>
    </row>
    <row r="522" spans="1:9" ht="41.25">
      <c r="A522" s="14" t="s">
        <v>186</v>
      </c>
      <c r="B522" s="66" t="s">
        <v>398</v>
      </c>
      <c r="C522" s="30" t="s">
        <v>146</v>
      </c>
      <c r="D522" s="30" t="s">
        <v>159</v>
      </c>
      <c r="E522" s="30" t="s">
        <v>17</v>
      </c>
      <c r="F522" s="30" t="s">
        <v>187</v>
      </c>
      <c r="G522" s="74">
        <f t="shared" si="38"/>
        <v>959.6</v>
      </c>
      <c r="H522" s="74">
        <v>959.6</v>
      </c>
      <c r="I522" s="95"/>
    </row>
    <row r="523" spans="1:9" ht="13.5">
      <c r="A523" s="14" t="s">
        <v>190</v>
      </c>
      <c r="B523" s="66" t="s">
        <v>398</v>
      </c>
      <c r="C523" s="30" t="s">
        <v>146</v>
      </c>
      <c r="D523" s="30" t="s">
        <v>159</v>
      </c>
      <c r="E523" s="30" t="s">
        <v>17</v>
      </c>
      <c r="F523" s="30" t="s">
        <v>191</v>
      </c>
      <c r="G523" s="74">
        <f t="shared" si="38"/>
        <v>2</v>
      </c>
      <c r="H523" s="95">
        <f>H524</f>
        <v>2</v>
      </c>
      <c r="I523" s="95">
        <f>I524</f>
        <v>0</v>
      </c>
    </row>
    <row r="524" spans="1:9" ht="13.5">
      <c r="A524" s="14" t="s">
        <v>188</v>
      </c>
      <c r="B524" s="66" t="s">
        <v>398</v>
      </c>
      <c r="C524" s="30" t="s">
        <v>146</v>
      </c>
      <c r="D524" s="30" t="s">
        <v>159</v>
      </c>
      <c r="E524" s="30" t="s">
        <v>17</v>
      </c>
      <c r="F524" s="30" t="s">
        <v>189</v>
      </c>
      <c r="G524" s="74">
        <f t="shared" si="38"/>
        <v>2</v>
      </c>
      <c r="H524" s="74">
        <v>2</v>
      </c>
      <c r="I524" s="95"/>
    </row>
    <row r="525" spans="1:9" ht="13.5" hidden="1">
      <c r="A525" s="14" t="s">
        <v>194</v>
      </c>
      <c r="B525" s="66" t="s">
        <v>398</v>
      </c>
      <c r="C525" s="30" t="s">
        <v>146</v>
      </c>
      <c r="D525" s="30" t="s">
        <v>159</v>
      </c>
      <c r="E525" s="30" t="s">
        <v>309</v>
      </c>
      <c r="F525" s="30" t="s">
        <v>394</v>
      </c>
      <c r="G525" s="74">
        <f t="shared" si="38"/>
        <v>0</v>
      </c>
      <c r="H525" s="95">
        <f>H526</f>
        <v>0</v>
      </c>
      <c r="I525" s="95">
        <f>I526</f>
        <v>0</v>
      </c>
    </row>
    <row r="526" spans="1:9" ht="13.5" hidden="1">
      <c r="A526" s="14" t="s">
        <v>190</v>
      </c>
      <c r="B526" s="66" t="s">
        <v>398</v>
      </c>
      <c r="C526" s="30" t="s">
        <v>146</v>
      </c>
      <c r="D526" s="30" t="s">
        <v>159</v>
      </c>
      <c r="E526" s="30" t="s">
        <v>309</v>
      </c>
      <c r="F526" s="30" t="s">
        <v>191</v>
      </c>
      <c r="G526" s="74">
        <f t="shared" si="38"/>
        <v>0</v>
      </c>
      <c r="H526" s="95">
        <f>H527</f>
        <v>0</v>
      </c>
      <c r="I526" s="95">
        <f>I527</f>
        <v>0</v>
      </c>
    </row>
    <row r="527" spans="1:9" ht="13.5" hidden="1">
      <c r="A527" s="14" t="s">
        <v>194</v>
      </c>
      <c r="B527" s="66" t="s">
        <v>398</v>
      </c>
      <c r="C527" s="30" t="s">
        <v>146</v>
      </c>
      <c r="D527" s="30" t="s">
        <v>159</v>
      </c>
      <c r="E527" s="30" t="s">
        <v>309</v>
      </c>
      <c r="F527" s="30" t="s">
        <v>195</v>
      </c>
      <c r="G527" s="74">
        <f t="shared" si="38"/>
        <v>0</v>
      </c>
      <c r="H527" s="95"/>
      <c r="I527" s="95"/>
    </row>
    <row r="528" spans="1:9" ht="27" hidden="1">
      <c r="A528" s="46" t="s">
        <v>480</v>
      </c>
      <c r="B528" s="63" t="s">
        <v>398</v>
      </c>
      <c r="C528" s="49" t="s">
        <v>146</v>
      </c>
      <c r="D528" s="49" t="s">
        <v>377</v>
      </c>
      <c r="E528" s="49" t="s">
        <v>307</v>
      </c>
      <c r="F528" s="49" t="s">
        <v>394</v>
      </c>
      <c r="G528" s="83">
        <f t="shared" si="38"/>
        <v>0</v>
      </c>
      <c r="H528" s="83">
        <f>H529</f>
        <v>0</v>
      </c>
      <c r="I528" s="83"/>
    </row>
    <row r="529" spans="1:9" ht="27" hidden="1">
      <c r="A529" s="14" t="s">
        <v>481</v>
      </c>
      <c r="B529" s="66" t="s">
        <v>398</v>
      </c>
      <c r="C529" s="30" t="s">
        <v>146</v>
      </c>
      <c r="D529" s="30" t="s">
        <v>377</v>
      </c>
      <c r="E529" s="30" t="s">
        <v>13</v>
      </c>
      <c r="F529" s="30" t="s">
        <v>394</v>
      </c>
      <c r="G529" s="74">
        <f t="shared" si="38"/>
        <v>0</v>
      </c>
      <c r="H529" s="95">
        <f>H530</f>
        <v>0</v>
      </c>
      <c r="I529" s="95"/>
    </row>
    <row r="530" spans="1:9" ht="41.25" hidden="1">
      <c r="A530" s="14" t="s">
        <v>150</v>
      </c>
      <c r="B530" s="66" t="s">
        <v>398</v>
      </c>
      <c r="C530" s="30" t="s">
        <v>146</v>
      </c>
      <c r="D530" s="30" t="s">
        <v>377</v>
      </c>
      <c r="E530" s="30" t="s">
        <v>14</v>
      </c>
      <c r="F530" s="30" t="s">
        <v>394</v>
      </c>
      <c r="G530" s="74">
        <f t="shared" si="38"/>
        <v>0</v>
      </c>
      <c r="H530" s="95">
        <f>H531</f>
        <v>0</v>
      </c>
      <c r="I530" s="95"/>
    </row>
    <row r="531" spans="1:9" ht="27" hidden="1">
      <c r="A531" s="14" t="s">
        <v>482</v>
      </c>
      <c r="B531" s="66" t="s">
        <v>398</v>
      </c>
      <c r="C531" s="30" t="s">
        <v>146</v>
      </c>
      <c r="D531" s="30" t="s">
        <v>377</v>
      </c>
      <c r="E531" s="30" t="s">
        <v>483</v>
      </c>
      <c r="F531" s="30" t="s">
        <v>394</v>
      </c>
      <c r="G531" s="74">
        <f t="shared" si="38"/>
        <v>0</v>
      </c>
      <c r="H531" s="95">
        <f>H532</f>
        <v>0</v>
      </c>
      <c r="I531" s="95"/>
    </row>
    <row r="532" spans="1:9" ht="13.5" hidden="1">
      <c r="A532" s="14" t="s">
        <v>190</v>
      </c>
      <c r="B532" s="66" t="s">
        <v>398</v>
      </c>
      <c r="C532" s="30" t="s">
        <v>146</v>
      </c>
      <c r="D532" s="30" t="s">
        <v>377</v>
      </c>
      <c r="E532" s="30" t="s">
        <v>483</v>
      </c>
      <c r="F532" s="30" t="s">
        <v>191</v>
      </c>
      <c r="G532" s="74">
        <f t="shared" si="38"/>
        <v>0</v>
      </c>
      <c r="H532" s="95">
        <f>H533</f>
        <v>0</v>
      </c>
      <c r="I532" s="95"/>
    </row>
    <row r="533" spans="1:9" ht="13.5" hidden="1">
      <c r="A533" s="178" t="s">
        <v>530</v>
      </c>
      <c r="B533" s="66" t="s">
        <v>398</v>
      </c>
      <c r="C533" s="30" t="s">
        <v>146</v>
      </c>
      <c r="D533" s="30" t="s">
        <v>377</v>
      </c>
      <c r="E533" s="30" t="s">
        <v>483</v>
      </c>
      <c r="F533" s="30" t="s">
        <v>531</v>
      </c>
      <c r="G533" s="74">
        <f aca="true" t="shared" si="41" ref="G533:G549">H533+I533</f>
        <v>0</v>
      </c>
      <c r="H533" s="95">
        <v>0</v>
      </c>
      <c r="I533" s="95"/>
    </row>
    <row r="534" spans="1:9" ht="13.5" hidden="1">
      <c r="A534" s="45" t="s">
        <v>194</v>
      </c>
      <c r="B534" s="63" t="s">
        <v>398</v>
      </c>
      <c r="C534" s="49" t="s">
        <v>146</v>
      </c>
      <c r="D534" s="49" t="s">
        <v>165</v>
      </c>
      <c r="E534" s="49" t="s">
        <v>21</v>
      </c>
      <c r="F534" s="49" t="s">
        <v>394</v>
      </c>
      <c r="G534" s="83">
        <f t="shared" si="41"/>
        <v>0</v>
      </c>
      <c r="H534" s="83">
        <f>H535</f>
        <v>0</v>
      </c>
      <c r="I534" s="83"/>
    </row>
    <row r="535" spans="1:9" ht="13.5" hidden="1">
      <c r="A535" s="14" t="s">
        <v>190</v>
      </c>
      <c r="B535" s="17" t="s">
        <v>398</v>
      </c>
      <c r="C535" s="30" t="s">
        <v>146</v>
      </c>
      <c r="D535" s="30" t="s">
        <v>165</v>
      </c>
      <c r="E535" s="30" t="s">
        <v>21</v>
      </c>
      <c r="F535" s="30" t="s">
        <v>191</v>
      </c>
      <c r="G535" s="74">
        <f t="shared" si="41"/>
        <v>0</v>
      </c>
      <c r="H535" s="74">
        <f>H536</f>
        <v>0</v>
      </c>
      <c r="I535" s="74"/>
    </row>
    <row r="536" spans="1:9" ht="13.5" hidden="1">
      <c r="A536" s="14" t="s">
        <v>194</v>
      </c>
      <c r="B536" s="17" t="s">
        <v>398</v>
      </c>
      <c r="C536" s="30" t="s">
        <v>146</v>
      </c>
      <c r="D536" s="30" t="s">
        <v>165</v>
      </c>
      <c r="E536" s="30" t="s">
        <v>21</v>
      </c>
      <c r="F536" s="30" t="s">
        <v>195</v>
      </c>
      <c r="G536" s="74">
        <f t="shared" si="41"/>
        <v>0</v>
      </c>
      <c r="H536" s="74">
        <v>0</v>
      </c>
      <c r="I536" s="74"/>
    </row>
    <row r="537" spans="1:9" ht="72">
      <c r="A537" s="64" t="s">
        <v>856</v>
      </c>
      <c r="B537" s="76" t="s">
        <v>398</v>
      </c>
      <c r="C537" s="62" t="s">
        <v>227</v>
      </c>
      <c r="D537" s="62" t="s">
        <v>147</v>
      </c>
      <c r="E537" s="62" t="s">
        <v>506</v>
      </c>
      <c r="F537" s="62" t="s">
        <v>394</v>
      </c>
      <c r="G537" s="77">
        <f t="shared" si="41"/>
        <v>18536.275999999998</v>
      </c>
      <c r="H537" s="77">
        <f>H538+H546+H548+H552</f>
        <v>7435.364</v>
      </c>
      <c r="I537" s="77">
        <f>I539+I548</f>
        <v>11100.912</v>
      </c>
    </row>
    <row r="538" spans="1:9" ht="48" customHeight="1">
      <c r="A538" s="14" t="s">
        <v>228</v>
      </c>
      <c r="B538" s="66" t="s">
        <v>398</v>
      </c>
      <c r="C538" s="30" t="s">
        <v>227</v>
      </c>
      <c r="D538" s="30" t="s">
        <v>146</v>
      </c>
      <c r="E538" s="30" t="s">
        <v>506</v>
      </c>
      <c r="F538" s="30" t="s">
        <v>394</v>
      </c>
      <c r="G538" s="74">
        <f t="shared" si="41"/>
        <v>17516.275999999998</v>
      </c>
      <c r="H538" s="74">
        <f>H543</f>
        <v>6415.364</v>
      </c>
      <c r="I538" s="74">
        <f>I539</f>
        <v>11100.912</v>
      </c>
    </row>
    <row r="539" spans="1:9" ht="41.25">
      <c r="A539" s="45" t="s">
        <v>229</v>
      </c>
      <c r="B539" s="66" t="s">
        <v>398</v>
      </c>
      <c r="C539" s="49" t="s">
        <v>227</v>
      </c>
      <c r="D539" s="49" t="s">
        <v>146</v>
      </c>
      <c r="E539" s="49" t="s">
        <v>498</v>
      </c>
      <c r="F539" s="49" t="s">
        <v>394</v>
      </c>
      <c r="G539" s="83">
        <f t="shared" si="41"/>
        <v>11100.912</v>
      </c>
      <c r="H539" s="83">
        <f>H540</f>
        <v>0</v>
      </c>
      <c r="I539" s="83">
        <f>I540</f>
        <v>11100.912</v>
      </c>
    </row>
    <row r="540" spans="1:9" ht="13.5">
      <c r="A540" s="14" t="s">
        <v>196</v>
      </c>
      <c r="B540" s="66" t="s">
        <v>398</v>
      </c>
      <c r="C540" s="30" t="s">
        <v>227</v>
      </c>
      <c r="D540" s="30" t="s">
        <v>146</v>
      </c>
      <c r="E540" s="30" t="s">
        <v>498</v>
      </c>
      <c r="F540" s="30" t="s">
        <v>394</v>
      </c>
      <c r="G540" s="74">
        <f t="shared" si="41"/>
        <v>11100.912</v>
      </c>
      <c r="H540" s="74">
        <f>H541</f>
        <v>0</v>
      </c>
      <c r="I540" s="74">
        <f>I541+I543</f>
        <v>11100.912</v>
      </c>
    </row>
    <row r="541" spans="1:9" ht="82.5">
      <c r="A541" s="14" t="s">
        <v>321</v>
      </c>
      <c r="B541" s="66" t="s">
        <v>398</v>
      </c>
      <c r="C541" s="30" t="s">
        <v>227</v>
      </c>
      <c r="D541" s="30" t="s">
        <v>146</v>
      </c>
      <c r="E541" s="30" t="s">
        <v>498</v>
      </c>
      <c r="F541" s="30" t="s">
        <v>394</v>
      </c>
      <c r="G541" s="74">
        <f>H541+I541</f>
        <v>11100.912</v>
      </c>
      <c r="H541" s="74">
        <f>H542</f>
        <v>0</v>
      </c>
      <c r="I541" s="74">
        <f>I542</f>
        <v>11100.912</v>
      </c>
    </row>
    <row r="542" spans="1:9" ht="13.5">
      <c r="A542" s="14" t="s">
        <v>206</v>
      </c>
      <c r="B542" s="66" t="s">
        <v>398</v>
      </c>
      <c r="C542" s="30" t="s">
        <v>227</v>
      </c>
      <c r="D542" s="30" t="s">
        <v>146</v>
      </c>
      <c r="E542" s="30" t="s">
        <v>498</v>
      </c>
      <c r="F542" s="30" t="s">
        <v>207</v>
      </c>
      <c r="G542" s="74">
        <f t="shared" si="41"/>
        <v>11100.912</v>
      </c>
      <c r="H542" s="74">
        <v>0</v>
      </c>
      <c r="I542" s="74">
        <v>11100.912</v>
      </c>
    </row>
    <row r="543" spans="1:9" ht="41.25">
      <c r="A543" s="45" t="s">
        <v>301</v>
      </c>
      <c r="B543" s="66" t="s">
        <v>398</v>
      </c>
      <c r="C543" s="49" t="s">
        <v>227</v>
      </c>
      <c r="D543" s="49" t="s">
        <v>146</v>
      </c>
      <c r="E543" s="49" t="s">
        <v>499</v>
      </c>
      <c r="F543" s="49" t="s">
        <v>394</v>
      </c>
      <c r="G543" s="83">
        <f>H543+I543</f>
        <v>6415.364</v>
      </c>
      <c r="H543" s="83">
        <f>H544</f>
        <v>6415.364</v>
      </c>
      <c r="I543" s="83">
        <f>I544</f>
        <v>0</v>
      </c>
    </row>
    <row r="544" spans="1:9" ht="13.5">
      <c r="A544" s="14" t="s">
        <v>206</v>
      </c>
      <c r="B544" s="66" t="s">
        <v>398</v>
      </c>
      <c r="C544" s="30" t="s">
        <v>227</v>
      </c>
      <c r="D544" s="30" t="s">
        <v>146</v>
      </c>
      <c r="E544" s="30" t="s">
        <v>499</v>
      </c>
      <c r="F544" s="30" t="s">
        <v>207</v>
      </c>
      <c r="G544" s="74">
        <f t="shared" si="41"/>
        <v>6415.364</v>
      </c>
      <c r="H544" s="74">
        <f>5000+115.364+1300</f>
        <v>6415.364</v>
      </c>
      <c r="I544" s="74"/>
    </row>
    <row r="545" spans="1:9" ht="41.25" hidden="1">
      <c r="A545" s="14" t="s">
        <v>301</v>
      </c>
      <c r="B545" s="66" t="s">
        <v>398</v>
      </c>
      <c r="C545" s="30" t="s">
        <v>227</v>
      </c>
      <c r="D545" s="30" t="s">
        <v>146</v>
      </c>
      <c r="E545" s="30" t="s">
        <v>21</v>
      </c>
      <c r="F545" s="30" t="s">
        <v>394</v>
      </c>
      <c r="G545" s="74">
        <f>H545</f>
        <v>0</v>
      </c>
      <c r="H545" s="74">
        <f>H546</f>
        <v>0</v>
      </c>
      <c r="I545" s="74">
        <f>I546</f>
        <v>0</v>
      </c>
    </row>
    <row r="546" spans="1:9" ht="13.5" hidden="1">
      <c r="A546" s="14" t="s">
        <v>194</v>
      </c>
      <c r="B546" s="66" t="s">
        <v>398</v>
      </c>
      <c r="C546" s="30" t="s">
        <v>227</v>
      </c>
      <c r="D546" s="30" t="s">
        <v>146</v>
      </c>
      <c r="E546" s="30" t="s">
        <v>21</v>
      </c>
      <c r="F546" s="30" t="s">
        <v>207</v>
      </c>
      <c r="G546" s="74">
        <f>H546</f>
        <v>0</v>
      </c>
      <c r="H546" s="74"/>
      <c r="I546" s="74"/>
    </row>
    <row r="547" spans="1:9" ht="27">
      <c r="A547" s="45" t="s">
        <v>332</v>
      </c>
      <c r="B547" s="66" t="s">
        <v>398</v>
      </c>
      <c r="C547" s="49" t="s">
        <v>227</v>
      </c>
      <c r="D547" s="49" t="s">
        <v>153</v>
      </c>
      <c r="E547" s="49" t="s">
        <v>506</v>
      </c>
      <c r="F547" s="49" t="s">
        <v>394</v>
      </c>
      <c r="G547" s="83">
        <f t="shared" si="41"/>
        <v>1020</v>
      </c>
      <c r="H547" s="83">
        <f>H548</f>
        <v>1020</v>
      </c>
      <c r="I547" s="83">
        <f>I548</f>
        <v>0</v>
      </c>
    </row>
    <row r="548" spans="1:9" ht="27">
      <c r="A548" s="14" t="s">
        <v>438</v>
      </c>
      <c r="B548" s="66" t="s">
        <v>398</v>
      </c>
      <c r="C548" s="30" t="s">
        <v>227</v>
      </c>
      <c r="D548" s="30" t="s">
        <v>153</v>
      </c>
      <c r="E548" s="30" t="s">
        <v>500</v>
      </c>
      <c r="F548" s="30" t="s">
        <v>394</v>
      </c>
      <c r="G548" s="74">
        <f t="shared" si="41"/>
        <v>1020</v>
      </c>
      <c r="H548" s="74">
        <f>H549</f>
        <v>1020</v>
      </c>
      <c r="I548" s="74">
        <f>I550</f>
        <v>0</v>
      </c>
    </row>
    <row r="549" spans="1:9" ht="16.5" customHeight="1">
      <c r="A549" s="14" t="s">
        <v>196</v>
      </c>
      <c r="B549" s="66" t="s">
        <v>398</v>
      </c>
      <c r="C549" s="30" t="s">
        <v>227</v>
      </c>
      <c r="D549" s="30" t="s">
        <v>153</v>
      </c>
      <c r="E549" s="30" t="s">
        <v>500</v>
      </c>
      <c r="F549" s="30" t="s">
        <v>197</v>
      </c>
      <c r="G549" s="74">
        <f t="shared" si="41"/>
        <v>1020</v>
      </c>
      <c r="H549" s="74">
        <f>H550+H553</f>
        <v>1020</v>
      </c>
      <c r="I549" s="74"/>
    </row>
    <row r="550" spans="1:9" ht="17.25" customHeight="1">
      <c r="A550" s="14" t="s">
        <v>290</v>
      </c>
      <c r="B550" s="66" t="s">
        <v>398</v>
      </c>
      <c r="C550" s="30" t="s">
        <v>227</v>
      </c>
      <c r="D550" s="30" t="s">
        <v>153</v>
      </c>
      <c r="E550" s="30" t="s">
        <v>500</v>
      </c>
      <c r="F550" s="30" t="s">
        <v>437</v>
      </c>
      <c r="G550" s="74">
        <f>H550+I550</f>
        <v>1020</v>
      </c>
      <c r="H550" s="74">
        <f>1100-50-30</f>
        <v>1020</v>
      </c>
      <c r="I550" s="74"/>
    </row>
    <row r="551" spans="1:9" ht="13.5" hidden="1">
      <c r="A551" s="14" t="s">
        <v>196</v>
      </c>
      <c r="B551" s="66" t="s">
        <v>398</v>
      </c>
      <c r="C551" s="30" t="s">
        <v>227</v>
      </c>
      <c r="D551" s="30" t="s">
        <v>153</v>
      </c>
      <c r="E551" s="30" t="s">
        <v>487</v>
      </c>
      <c r="F551" s="30" t="s">
        <v>197</v>
      </c>
      <c r="G551" s="74">
        <f>H551</f>
        <v>0</v>
      </c>
      <c r="H551" s="74">
        <f>H552</f>
        <v>0</v>
      </c>
      <c r="I551" s="95"/>
    </row>
    <row r="552" spans="1:9" ht="123.75" hidden="1">
      <c r="A552" s="14" t="s">
        <v>488</v>
      </c>
      <c r="B552" s="66" t="s">
        <v>398</v>
      </c>
      <c r="C552" s="30" t="s">
        <v>227</v>
      </c>
      <c r="D552" s="30" t="s">
        <v>153</v>
      </c>
      <c r="E552" s="30" t="s">
        <v>487</v>
      </c>
      <c r="F552" s="30" t="s">
        <v>437</v>
      </c>
      <c r="G552" s="74">
        <f>H552</f>
        <v>0</v>
      </c>
      <c r="H552" s="74"/>
      <c r="I552" s="95"/>
    </row>
    <row r="553" spans="1:9" ht="69" hidden="1">
      <c r="A553" s="14" t="s">
        <v>661</v>
      </c>
      <c r="B553" s="66" t="s">
        <v>398</v>
      </c>
      <c r="C553" s="30" t="s">
        <v>227</v>
      </c>
      <c r="D553" s="30" t="s">
        <v>153</v>
      </c>
      <c r="E553" s="30" t="s">
        <v>696</v>
      </c>
      <c r="F553" s="30" t="s">
        <v>437</v>
      </c>
      <c r="G553" s="74">
        <f>H553</f>
        <v>0</v>
      </c>
      <c r="H553" s="74">
        <v>0</v>
      </c>
      <c r="I553" s="95"/>
    </row>
    <row r="554" spans="1:9" ht="69">
      <c r="A554" s="324" t="s">
        <v>411</v>
      </c>
      <c r="B554" s="150" t="s">
        <v>397</v>
      </c>
      <c r="C554" s="150" t="s">
        <v>147</v>
      </c>
      <c r="D554" s="150" t="s">
        <v>147</v>
      </c>
      <c r="E554" s="150" t="s">
        <v>307</v>
      </c>
      <c r="F554" s="150" t="s">
        <v>394</v>
      </c>
      <c r="G554" s="82">
        <f>H554+I554</f>
        <v>464230.9508</v>
      </c>
      <c r="H554" s="107">
        <f>H555+H723+H739</f>
        <v>197435.73960000003</v>
      </c>
      <c r="I554" s="107">
        <f>I555+I564+I723+I739</f>
        <v>266795.21119999996</v>
      </c>
    </row>
    <row r="555" spans="1:9" ht="13.5">
      <c r="A555" s="91" t="s">
        <v>376</v>
      </c>
      <c r="B555" s="150" t="s">
        <v>397</v>
      </c>
      <c r="C555" s="69" t="s">
        <v>377</v>
      </c>
      <c r="D555" s="69" t="s">
        <v>147</v>
      </c>
      <c r="E555" s="69" t="s">
        <v>307</v>
      </c>
      <c r="F555" s="69" t="s">
        <v>394</v>
      </c>
      <c r="G555" s="82">
        <f>I555+H555</f>
        <v>457098.78165</v>
      </c>
      <c r="H555" s="107">
        <f>H556+H582+H635+H655+H660+H670+H678+H652</f>
        <v>197370.14865000002</v>
      </c>
      <c r="I555" s="107">
        <f>I556+I582+I635+I655+I660+I678</f>
        <v>259728.63299999997</v>
      </c>
    </row>
    <row r="556" spans="1:9" ht="13.5">
      <c r="A556" s="68" t="s">
        <v>385</v>
      </c>
      <c r="B556" s="150" t="s">
        <v>397</v>
      </c>
      <c r="C556" s="69" t="s">
        <v>377</v>
      </c>
      <c r="D556" s="69" t="s">
        <v>146</v>
      </c>
      <c r="E556" s="69" t="s">
        <v>307</v>
      </c>
      <c r="F556" s="69" t="s">
        <v>394</v>
      </c>
      <c r="G556" s="82">
        <f aca="true" t="shared" si="42" ref="G556:G562">H556+I556</f>
        <v>76593.25200000001</v>
      </c>
      <c r="H556" s="107">
        <f>H557+H567+H570+H577</f>
        <v>35116.311</v>
      </c>
      <c r="I556" s="107">
        <f>I557+I567</f>
        <v>41476.941</v>
      </c>
    </row>
    <row r="557" spans="1:9" ht="41.25">
      <c r="A557" s="45" t="s">
        <v>449</v>
      </c>
      <c r="B557" s="148" t="s">
        <v>397</v>
      </c>
      <c r="C557" s="49" t="s">
        <v>377</v>
      </c>
      <c r="D557" s="49" t="s">
        <v>146</v>
      </c>
      <c r="E557" s="49" t="s">
        <v>31</v>
      </c>
      <c r="F557" s="49" t="s">
        <v>394</v>
      </c>
      <c r="G557" s="83">
        <f t="shared" si="42"/>
        <v>35116.311</v>
      </c>
      <c r="H557" s="106">
        <f>H558</f>
        <v>35116.311</v>
      </c>
      <c r="I557" s="106">
        <f>I558</f>
        <v>0</v>
      </c>
    </row>
    <row r="558" spans="1:9" ht="43.5" customHeight="1">
      <c r="A558" s="70" t="s">
        <v>246</v>
      </c>
      <c r="B558" s="66" t="s">
        <v>397</v>
      </c>
      <c r="C558" s="30" t="s">
        <v>377</v>
      </c>
      <c r="D558" s="30" t="s">
        <v>146</v>
      </c>
      <c r="E558" s="30" t="s">
        <v>44</v>
      </c>
      <c r="F558" s="30" t="s">
        <v>394</v>
      </c>
      <c r="G558" s="74">
        <f t="shared" si="42"/>
        <v>35116.311</v>
      </c>
      <c r="H558" s="95">
        <f>H559+H564+H562</f>
        <v>35116.311</v>
      </c>
      <c r="I558" s="95">
        <f>I559+I564</f>
        <v>0</v>
      </c>
    </row>
    <row r="559" spans="1:9" ht="41.25">
      <c r="A559" s="14" t="s">
        <v>208</v>
      </c>
      <c r="B559" s="66" t="s">
        <v>397</v>
      </c>
      <c r="C559" s="30" t="s">
        <v>377</v>
      </c>
      <c r="D559" s="30" t="s">
        <v>146</v>
      </c>
      <c r="E559" s="30" t="s">
        <v>46</v>
      </c>
      <c r="F559" s="30" t="s">
        <v>209</v>
      </c>
      <c r="G559" s="74">
        <f t="shared" si="42"/>
        <v>340</v>
      </c>
      <c r="H559" s="95">
        <f>H560</f>
        <v>340</v>
      </c>
      <c r="I559" s="95">
        <f>I560</f>
        <v>0</v>
      </c>
    </row>
    <row r="560" spans="1:9" ht="13.5">
      <c r="A560" s="37" t="s">
        <v>210</v>
      </c>
      <c r="B560" s="66" t="s">
        <v>397</v>
      </c>
      <c r="C560" s="30" t="s">
        <v>377</v>
      </c>
      <c r="D560" s="30" t="s">
        <v>146</v>
      </c>
      <c r="E560" s="30" t="s">
        <v>45</v>
      </c>
      <c r="F560" s="30" t="s">
        <v>275</v>
      </c>
      <c r="G560" s="74">
        <f t="shared" si="42"/>
        <v>340</v>
      </c>
      <c r="H560" s="74">
        <v>340</v>
      </c>
      <c r="I560" s="95"/>
    </row>
    <row r="561" spans="1:9" ht="41.25">
      <c r="A561" s="14" t="s">
        <v>208</v>
      </c>
      <c r="B561" s="17" t="s">
        <v>397</v>
      </c>
      <c r="C561" s="30" t="s">
        <v>377</v>
      </c>
      <c r="D561" s="30" t="s">
        <v>146</v>
      </c>
      <c r="E561" s="30" t="s">
        <v>781</v>
      </c>
      <c r="F561" s="30" t="s">
        <v>209</v>
      </c>
      <c r="G561" s="74">
        <f t="shared" si="42"/>
        <v>163</v>
      </c>
      <c r="H561" s="74">
        <f>H562</f>
        <v>163</v>
      </c>
      <c r="I561" s="74">
        <f>I562</f>
        <v>0</v>
      </c>
    </row>
    <row r="562" spans="1:9" ht="35.25" customHeight="1">
      <c r="A562" s="64" t="s">
        <v>783</v>
      </c>
      <c r="B562" s="76" t="s">
        <v>397</v>
      </c>
      <c r="C562" s="62" t="s">
        <v>377</v>
      </c>
      <c r="D562" s="62" t="s">
        <v>146</v>
      </c>
      <c r="E562" s="62" t="s">
        <v>781</v>
      </c>
      <c r="F562" s="62" t="s">
        <v>275</v>
      </c>
      <c r="G562" s="77">
        <f t="shared" si="42"/>
        <v>163</v>
      </c>
      <c r="H562" s="77">
        <v>163</v>
      </c>
      <c r="I562" s="77"/>
    </row>
    <row r="563" spans="1:9" ht="13.5" hidden="1">
      <c r="A563" s="37"/>
      <c r="B563" s="66" t="s">
        <v>397</v>
      </c>
      <c r="C563" s="30" t="s">
        <v>377</v>
      </c>
      <c r="D563" s="30" t="s">
        <v>146</v>
      </c>
      <c r="E563" s="30"/>
      <c r="F563" s="30"/>
      <c r="G563" s="74"/>
      <c r="H563" s="74"/>
      <c r="I563" s="95"/>
    </row>
    <row r="564" spans="1:10" ht="82.5">
      <c r="A564" s="14" t="s">
        <v>834</v>
      </c>
      <c r="B564" s="66" t="s">
        <v>397</v>
      </c>
      <c r="C564" s="30" t="s">
        <v>377</v>
      </c>
      <c r="D564" s="30" t="s">
        <v>146</v>
      </c>
      <c r="E564" s="30" t="s">
        <v>46</v>
      </c>
      <c r="F564" s="30" t="s">
        <v>394</v>
      </c>
      <c r="G564" s="74">
        <f aca="true" t="shared" si="43" ref="G564:G569">H564+I564</f>
        <v>34613.311</v>
      </c>
      <c r="H564" s="95">
        <f>H565</f>
        <v>34613.311</v>
      </c>
      <c r="I564" s="95">
        <f>I565</f>
        <v>0</v>
      </c>
      <c r="J564" s="42"/>
    </row>
    <row r="565" spans="1:9" ht="41.25">
      <c r="A565" s="14" t="s">
        <v>208</v>
      </c>
      <c r="B565" s="66" t="s">
        <v>397</v>
      </c>
      <c r="C565" s="30" t="s">
        <v>377</v>
      </c>
      <c r="D565" s="30" t="s">
        <v>146</v>
      </c>
      <c r="E565" s="30" t="s">
        <v>46</v>
      </c>
      <c r="F565" s="30" t="s">
        <v>209</v>
      </c>
      <c r="G565" s="74">
        <f t="shared" si="43"/>
        <v>34613.311</v>
      </c>
      <c r="H565" s="95">
        <f>H566</f>
        <v>34613.311</v>
      </c>
      <c r="I565" s="95">
        <f>I566</f>
        <v>0</v>
      </c>
    </row>
    <row r="566" spans="1:10" ht="13.5">
      <c r="A566" s="14" t="s">
        <v>173</v>
      </c>
      <c r="B566" s="66" t="s">
        <v>397</v>
      </c>
      <c r="C566" s="30" t="s">
        <v>377</v>
      </c>
      <c r="D566" s="30" t="s">
        <v>146</v>
      </c>
      <c r="E566" s="30" t="s">
        <v>47</v>
      </c>
      <c r="F566" s="30" t="s">
        <v>275</v>
      </c>
      <c r="G566" s="74">
        <f t="shared" si="43"/>
        <v>34613.311</v>
      </c>
      <c r="H566" s="74">
        <f>32552.606+1610.705+450</f>
        <v>34613.311</v>
      </c>
      <c r="I566" s="95"/>
      <c r="J566" s="42"/>
    </row>
    <row r="567" spans="1:9" ht="69">
      <c r="A567" s="14" t="s">
        <v>381</v>
      </c>
      <c r="B567" s="66" t="s">
        <v>397</v>
      </c>
      <c r="C567" s="30" t="s">
        <v>377</v>
      </c>
      <c r="D567" s="17" t="s">
        <v>146</v>
      </c>
      <c r="E567" s="30" t="s">
        <v>48</v>
      </c>
      <c r="F567" s="30" t="s">
        <v>394</v>
      </c>
      <c r="G567" s="74">
        <f t="shared" si="43"/>
        <v>41476.941</v>
      </c>
      <c r="H567" s="95">
        <f>H568</f>
        <v>0</v>
      </c>
      <c r="I567" s="95">
        <f>I568</f>
        <v>41476.941</v>
      </c>
    </row>
    <row r="568" spans="1:9" ht="41.25">
      <c r="A568" s="14" t="s">
        <v>208</v>
      </c>
      <c r="B568" s="66" t="s">
        <v>397</v>
      </c>
      <c r="C568" s="30" t="s">
        <v>377</v>
      </c>
      <c r="D568" s="30" t="s">
        <v>146</v>
      </c>
      <c r="E568" s="30" t="s">
        <v>48</v>
      </c>
      <c r="F568" s="30" t="s">
        <v>209</v>
      </c>
      <c r="G568" s="74">
        <f t="shared" si="43"/>
        <v>41476.941</v>
      </c>
      <c r="H568" s="95"/>
      <c r="I568" s="74">
        <f>I569</f>
        <v>41476.941</v>
      </c>
    </row>
    <row r="569" spans="1:9" ht="13.5">
      <c r="A569" s="14" t="s">
        <v>210</v>
      </c>
      <c r="B569" s="66" t="s">
        <v>397</v>
      </c>
      <c r="C569" s="30" t="s">
        <v>377</v>
      </c>
      <c r="D569" s="30" t="s">
        <v>146</v>
      </c>
      <c r="E569" s="30" t="s">
        <v>48</v>
      </c>
      <c r="F569" s="30" t="s">
        <v>275</v>
      </c>
      <c r="G569" s="74">
        <f t="shared" si="43"/>
        <v>41476.941</v>
      </c>
      <c r="H569" s="95"/>
      <c r="I569" s="74">
        <v>41476.941</v>
      </c>
    </row>
    <row r="570" spans="1:9" ht="31.5" customHeight="1" hidden="1">
      <c r="A570" s="45" t="s">
        <v>553</v>
      </c>
      <c r="B570" s="66" t="s">
        <v>814</v>
      </c>
      <c r="C570" s="30" t="s">
        <v>377</v>
      </c>
      <c r="D570" s="30" t="s">
        <v>146</v>
      </c>
      <c r="E570" s="49" t="s">
        <v>307</v>
      </c>
      <c r="F570" s="49" t="s">
        <v>394</v>
      </c>
      <c r="G570" s="77">
        <f>H570</f>
        <v>0</v>
      </c>
      <c r="H570" s="77">
        <f>H571+H574</f>
        <v>0</v>
      </c>
      <c r="I570" s="77"/>
    </row>
    <row r="571" spans="1:9" ht="33" customHeight="1" hidden="1">
      <c r="A571" s="14" t="s">
        <v>554</v>
      </c>
      <c r="B571" s="66" t="s">
        <v>815</v>
      </c>
      <c r="C571" s="30" t="s">
        <v>377</v>
      </c>
      <c r="D571" s="30" t="s">
        <v>146</v>
      </c>
      <c r="E571" s="30" t="s">
        <v>555</v>
      </c>
      <c r="F571" s="30" t="s">
        <v>394</v>
      </c>
      <c r="G571" s="74">
        <f>H571</f>
        <v>0</v>
      </c>
      <c r="H571" s="74">
        <f>H572</f>
        <v>0</v>
      </c>
      <c r="I571" s="74"/>
    </row>
    <row r="572" spans="1:9" ht="47.25" customHeight="1" hidden="1">
      <c r="A572" s="14" t="s">
        <v>208</v>
      </c>
      <c r="B572" s="66" t="s">
        <v>396</v>
      </c>
      <c r="C572" s="30" t="s">
        <v>377</v>
      </c>
      <c r="D572" s="30" t="s">
        <v>146</v>
      </c>
      <c r="E572" s="30" t="s">
        <v>555</v>
      </c>
      <c r="F572" s="30" t="s">
        <v>209</v>
      </c>
      <c r="G572" s="74">
        <f>H572</f>
        <v>0</v>
      </c>
      <c r="H572" s="74">
        <f>H573</f>
        <v>0</v>
      </c>
      <c r="I572" s="74"/>
    </row>
    <row r="573" spans="1:9" ht="22.5" customHeight="1" hidden="1">
      <c r="A573" s="14" t="s">
        <v>210</v>
      </c>
      <c r="B573" s="66" t="s">
        <v>816</v>
      </c>
      <c r="C573" s="30" t="s">
        <v>377</v>
      </c>
      <c r="D573" s="30" t="s">
        <v>146</v>
      </c>
      <c r="E573" s="30" t="s">
        <v>555</v>
      </c>
      <c r="F573" s="30" t="s">
        <v>275</v>
      </c>
      <c r="G573" s="74">
        <f>H573</f>
        <v>0</v>
      </c>
      <c r="H573" s="74">
        <v>0</v>
      </c>
      <c r="I573" s="74"/>
    </row>
    <row r="574" spans="1:9" ht="33" customHeight="1" hidden="1">
      <c r="A574" s="45" t="s">
        <v>778</v>
      </c>
      <c r="B574" s="66" t="s">
        <v>817</v>
      </c>
      <c r="C574" s="30" t="s">
        <v>377</v>
      </c>
      <c r="D574" s="30" t="s">
        <v>146</v>
      </c>
      <c r="E574" s="326" t="s">
        <v>14</v>
      </c>
      <c r="F574" s="49" t="s">
        <v>394</v>
      </c>
      <c r="G574" s="83">
        <f>H574+I574</f>
        <v>0</v>
      </c>
      <c r="H574" s="83">
        <f>H575</f>
        <v>0</v>
      </c>
      <c r="I574" s="83">
        <f>I575</f>
        <v>0</v>
      </c>
    </row>
    <row r="575" spans="1:9" ht="50.25" customHeight="1" hidden="1">
      <c r="A575" s="14" t="s">
        <v>208</v>
      </c>
      <c r="B575" s="66" t="s">
        <v>818</v>
      </c>
      <c r="C575" s="30" t="s">
        <v>377</v>
      </c>
      <c r="D575" s="30" t="s">
        <v>146</v>
      </c>
      <c r="E575" s="48" t="s">
        <v>14</v>
      </c>
      <c r="F575" s="30" t="s">
        <v>209</v>
      </c>
      <c r="G575" s="74">
        <f>H575+I575</f>
        <v>0</v>
      </c>
      <c r="H575" s="74">
        <f>H576</f>
        <v>0</v>
      </c>
      <c r="I575" s="74">
        <f>I576</f>
        <v>0</v>
      </c>
    </row>
    <row r="576" spans="1:9" ht="22.5" customHeight="1" hidden="1">
      <c r="A576" s="14" t="s">
        <v>210</v>
      </c>
      <c r="B576" s="66" t="s">
        <v>819</v>
      </c>
      <c r="C576" s="30" t="s">
        <v>377</v>
      </c>
      <c r="D576" s="30" t="s">
        <v>146</v>
      </c>
      <c r="E576" s="48" t="s">
        <v>14</v>
      </c>
      <c r="F576" s="30" t="s">
        <v>275</v>
      </c>
      <c r="G576" s="74">
        <f>H576+I576</f>
        <v>0</v>
      </c>
      <c r="H576" s="74"/>
      <c r="I576" s="74"/>
    </row>
    <row r="577" spans="1:9" ht="33.75" customHeight="1" hidden="1">
      <c r="A577" s="14" t="s">
        <v>149</v>
      </c>
      <c r="B577" s="17" t="s">
        <v>397</v>
      </c>
      <c r="C577" s="30" t="s">
        <v>377</v>
      </c>
      <c r="D577" s="30" t="s">
        <v>146</v>
      </c>
      <c r="E577" s="30" t="s">
        <v>13</v>
      </c>
      <c r="F577" s="30" t="s">
        <v>394</v>
      </c>
      <c r="G577" s="74">
        <f>H577</f>
        <v>0</v>
      </c>
      <c r="H577" s="74">
        <f>H578</f>
        <v>0</v>
      </c>
      <c r="I577" s="74"/>
    </row>
    <row r="578" spans="1:9" ht="48" customHeight="1" hidden="1">
      <c r="A578" s="14" t="s">
        <v>150</v>
      </c>
      <c r="B578" s="17" t="s">
        <v>397</v>
      </c>
      <c r="C578" s="30" t="s">
        <v>377</v>
      </c>
      <c r="D578" s="30" t="s">
        <v>146</v>
      </c>
      <c r="E578" s="30" t="s">
        <v>14</v>
      </c>
      <c r="F578" s="30" t="s">
        <v>394</v>
      </c>
      <c r="G578" s="74">
        <f>H578</f>
        <v>0</v>
      </c>
      <c r="H578" s="74">
        <f>H579</f>
        <v>0</v>
      </c>
      <c r="I578" s="74"/>
    </row>
    <row r="579" spans="1:9" ht="32.25" customHeight="1" hidden="1">
      <c r="A579" s="114" t="s">
        <v>613</v>
      </c>
      <c r="B579" s="17" t="s">
        <v>397</v>
      </c>
      <c r="C579" s="30" t="s">
        <v>377</v>
      </c>
      <c r="D579" s="30" t="s">
        <v>146</v>
      </c>
      <c r="E579" s="30" t="s">
        <v>555</v>
      </c>
      <c r="F579" s="30" t="s">
        <v>394</v>
      </c>
      <c r="G579" s="74">
        <f aca="true" t="shared" si="44" ref="G579:G590">H579+I579</f>
        <v>0</v>
      </c>
      <c r="H579" s="74">
        <f>H580</f>
        <v>0</v>
      </c>
      <c r="I579" s="74"/>
    </row>
    <row r="580" spans="1:9" ht="42.75" customHeight="1" hidden="1">
      <c r="A580" s="14" t="s">
        <v>208</v>
      </c>
      <c r="B580" s="17" t="s">
        <v>397</v>
      </c>
      <c r="C580" s="30" t="s">
        <v>377</v>
      </c>
      <c r="D580" s="30" t="s">
        <v>146</v>
      </c>
      <c r="E580" s="30" t="s">
        <v>555</v>
      </c>
      <c r="F580" s="30" t="s">
        <v>209</v>
      </c>
      <c r="G580" s="74">
        <f t="shared" si="44"/>
        <v>0</v>
      </c>
      <c r="H580" s="74">
        <f>H581</f>
        <v>0</v>
      </c>
      <c r="I580" s="74"/>
    </row>
    <row r="581" spans="1:9" ht="24.75" customHeight="1" hidden="1">
      <c r="A581" s="14" t="s">
        <v>210</v>
      </c>
      <c r="B581" s="17" t="s">
        <v>397</v>
      </c>
      <c r="C581" s="30" t="s">
        <v>377</v>
      </c>
      <c r="D581" s="30" t="s">
        <v>146</v>
      </c>
      <c r="E581" s="30" t="s">
        <v>555</v>
      </c>
      <c r="F581" s="30" t="s">
        <v>275</v>
      </c>
      <c r="G581" s="74">
        <f t="shared" si="44"/>
        <v>0</v>
      </c>
      <c r="H581" s="74">
        <v>0</v>
      </c>
      <c r="I581" s="74"/>
    </row>
    <row r="582" spans="1:9" ht="13.5">
      <c r="A582" s="68" t="s">
        <v>427</v>
      </c>
      <c r="B582" s="150" t="s">
        <v>397</v>
      </c>
      <c r="C582" s="69" t="s">
        <v>377</v>
      </c>
      <c r="D582" s="69" t="s">
        <v>148</v>
      </c>
      <c r="E582" s="69" t="s">
        <v>307</v>
      </c>
      <c r="F582" s="69" t="s">
        <v>394</v>
      </c>
      <c r="G582" s="82">
        <f t="shared" si="44"/>
        <v>308844.38635</v>
      </c>
      <c r="H582" s="107">
        <f>H583+H617+H632</f>
        <v>92206.81565</v>
      </c>
      <c r="I582" s="107">
        <f>I583+I617+I629+I597</f>
        <v>216637.57069999998</v>
      </c>
    </row>
    <row r="583" spans="1:9" ht="41.25">
      <c r="A583" s="45" t="s">
        <v>449</v>
      </c>
      <c r="B583" s="148" t="s">
        <v>397</v>
      </c>
      <c r="C583" s="49" t="s">
        <v>377</v>
      </c>
      <c r="D583" s="49" t="s">
        <v>148</v>
      </c>
      <c r="E583" s="49" t="s">
        <v>31</v>
      </c>
      <c r="F583" s="49" t="s">
        <v>394</v>
      </c>
      <c r="G583" s="83">
        <f t="shared" si="44"/>
        <v>92206.81565</v>
      </c>
      <c r="H583" s="106">
        <f>H584+H604+H611</f>
        <v>92206.81565</v>
      </c>
      <c r="I583" s="106">
        <f>I584+I588+I604+I611</f>
        <v>0</v>
      </c>
    </row>
    <row r="584" spans="1:9" ht="41.25">
      <c r="A584" s="70" t="s">
        <v>249</v>
      </c>
      <c r="B584" s="66" t="s">
        <v>397</v>
      </c>
      <c r="C584" s="30" t="s">
        <v>377</v>
      </c>
      <c r="D584" s="30" t="s">
        <v>148</v>
      </c>
      <c r="E584" s="30" t="s">
        <v>49</v>
      </c>
      <c r="F584" s="30" t="s">
        <v>394</v>
      </c>
      <c r="G584" s="74">
        <f t="shared" si="44"/>
        <v>90422.31565</v>
      </c>
      <c r="H584" s="95">
        <f>H585+H588+H595+H592+H597</f>
        <v>90422.31565</v>
      </c>
      <c r="I584" s="95">
        <f>I585+I588</f>
        <v>0</v>
      </c>
    </row>
    <row r="585" spans="1:9" ht="27">
      <c r="A585" s="14" t="s">
        <v>242</v>
      </c>
      <c r="B585" s="66" t="s">
        <v>397</v>
      </c>
      <c r="C585" s="30" t="s">
        <v>377</v>
      </c>
      <c r="D585" s="30" t="s">
        <v>148</v>
      </c>
      <c r="E585" s="30" t="s">
        <v>50</v>
      </c>
      <c r="F585" s="30" t="s">
        <v>394</v>
      </c>
      <c r="G585" s="74">
        <f t="shared" si="44"/>
        <v>1180</v>
      </c>
      <c r="H585" s="74">
        <f>H586</f>
        <v>1180</v>
      </c>
      <c r="I585" s="95">
        <f>I586</f>
        <v>0</v>
      </c>
    </row>
    <row r="586" spans="1:9" ht="41.25">
      <c r="A586" s="14" t="s">
        <v>208</v>
      </c>
      <c r="B586" s="66" t="s">
        <v>397</v>
      </c>
      <c r="C586" s="30" t="s">
        <v>377</v>
      </c>
      <c r="D586" s="30" t="s">
        <v>148</v>
      </c>
      <c r="E586" s="30" t="s">
        <v>50</v>
      </c>
      <c r="F586" s="30" t="s">
        <v>209</v>
      </c>
      <c r="G586" s="74">
        <f t="shared" si="44"/>
        <v>1180</v>
      </c>
      <c r="H586" s="95">
        <f>H587</f>
        <v>1180</v>
      </c>
      <c r="I586" s="95">
        <f>I587</f>
        <v>0</v>
      </c>
    </row>
    <row r="587" spans="1:9" ht="13.5">
      <c r="A587" s="37" t="s">
        <v>210</v>
      </c>
      <c r="B587" s="66" t="s">
        <v>397</v>
      </c>
      <c r="C587" s="30" t="s">
        <v>377</v>
      </c>
      <c r="D587" s="30" t="s">
        <v>148</v>
      </c>
      <c r="E587" s="30" t="s">
        <v>51</v>
      </c>
      <c r="F587" s="30" t="s">
        <v>275</v>
      </c>
      <c r="G587" s="74">
        <f t="shared" si="44"/>
        <v>1180</v>
      </c>
      <c r="H587" s="74">
        <f>750+370+60</f>
        <v>1180</v>
      </c>
      <c r="I587" s="95"/>
    </row>
    <row r="588" spans="1:9" ht="82.5">
      <c r="A588" s="14" t="s">
        <v>833</v>
      </c>
      <c r="B588" s="17" t="s">
        <v>397</v>
      </c>
      <c r="C588" s="30" t="s">
        <v>377</v>
      </c>
      <c r="D588" s="30" t="s">
        <v>148</v>
      </c>
      <c r="E588" s="30" t="s">
        <v>50</v>
      </c>
      <c r="F588" s="30" t="s">
        <v>394</v>
      </c>
      <c r="G588" s="74">
        <f t="shared" si="44"/>
        <v>88358.125</v>
      </c>
      <c r="H588" s="74">
        <f>H589</f>
        <v>88358.125</v>
      </c>
      <c r="I588" s="74">
        <f>I589</f>
        <v>0</v>
      </c>
    </row>
    <row r="589" spans="1:9" ht="41.25">
      <c r="A589" s="14" t="s">
        <v>208</v>
      </c>
      <c r="B589" s="66" t="s">
        <v>397</v>
      </c>
      <c r="C589" s="30" t="s">
        <v>377</v>
      </c>
      <c r="D589" s="30" t="s">
        <v>148</v>
      </c>
      <c r="E589" s="30" t="s">
        <v>50</v>
      </c>
      <c r="F589" s="30" t="s">
        <v>209</v>
      </c>
      <c r="G589" s="74">
        <f t="shared" si="44"/>
        <v>88358.125</v>
      </c>
      <c r="H589" s="95">
        <f>H590</f>
        <v>88358.125</v>
      </c>
      <c r="I589" s="95">
        <f>I590</f>
        <v>0</v>
      </c>
    </row>
    <row r="590" spans="1:9" ht="22.5" customHeight="1">
      <c r="A590" s="14" t="s">
        <v>210</v>
      </c>
      <c r="B590" s="66" t="s">
        <v>397</v>
      </c>
      <c r="C590" s="30" t="s">
        <v>377</v>
      </c>
      <c r="D590" s="30" t="s">
        <v>148</v>
      </c>
      <c r="E590" s="30" t="s">
        <v>52</v>
      </c>
      <c r="F590" s="30" t="s">
        <v>275</v>
      </c>
      <c r="G590" s="74">
        <f t="shared" si="44"/>
        <v>88358.125</v>
      </c>
      <c r="H590" s="74">
        <f>87617.981-240-881.116-100+1061.26+900</f>
        <v>88358.125</v>
      </c>
      <c r="I590" s="95"/>
    </row>
    <row r="591" spans="1:9" ht="13.5" hidden="1">
      <c r="A591" s="14"/>
      <c r="B591" s="66" t="s">
        <v>397</v>
      </c>
      <c r="C591" s="30" t="s">
        <v>377</v>
      </c>
      <c r="D591" s="30" t="s">
        <v>148</v>
      </c>
      <c r="E591" s="30" t="s">
        <v>52</v>
      </c>
      <c r="F591" s="30" t="s">
        <v>275</v>
      </c>
      <c r="G591" s="74"/>
      <c r="H591" s="74"/>
      <c r="I591" s="95"/>
    </row>
    <row r="592" spans="1:9" ht="69" hidden="1">
      <c r="A592" s="14" t="s">
        <v>665</v>
      </c>
      <c r="B592" s="17" t="s">
        <v>397</v>
      </c>
      <c r="C592" s="30" t="s">
        <v>377</v>
      </c>
      <c r="D592" s="30" t="s">
        <v>148</v>
      </c>
      <c r="E592" s="30" t="s">
        <v>656</v>
      </c>
      <c r="F592" s="30" t="s">
        <v>394</v>
      </c>
      <c r="G592" s="74">
        <f>H592</f>
        <v>0</v>
      </c>
      <c r="H592" s="74">
        <f>H593</f>
        <v>0</v>
      </c>
      <c r="I592" s="74"/>
    </row>
    <row r="593" spans="1:9" ht="41.25" hidden="1">
      <c r="A593" s="14" t="s">
        <v>208</v>
      </c>
      <c r="B593" s="17" t="s">
        <v>397</v>
      </c>
      <c r="C593" s="30" t="s">
        <v>377</v>
      </c>
      <c r="D593" s="30" t="s">
        <v>148</v>
      </c>
      <c r="E593" s="30" t="s">
        <v>656</v>
      </c>
      <c r="F593" s="30" t="s">
        <v>209</v>
      </c>
      <c r="G593" s="74">
        <f>H593</f>
        <v>0</v>
      </c>
      <c r="H593" s="74">
        <f>H594</f>
        <v>0</v>
      </c>
      <c r="I593" s="74"/>
    </row>
    <row r="594" spans="1:9" ht="21.75" customHeight="1" hidden="1">
      <c r="A594" s="14" t="s">
        <v>210</v>
      </c>
      <c r="B594" s="17" t="s">
        <v>397</v>
      </c>
      <c r="C594" s="30" t="s">
        <v>377</v>
      </c>
      <c r="D594" s="30" t="s">
        <v>148</v>
      </c>
      <c r="E594" s="30" t="s">
        <v>656</v>
      </c>
      <c r="F594" s="30" t="s">
        <v>275</v>
      </c>
      <c r="G594" s="74">
        <f>H594</f>
        <v>0</v>
      </c>
      <c r="H594" s="74"/>
      <c r="I594" s="74"/>
    </row>
    <row r="595" spans="1:9" ht="41.25">
      <c r="A595" s="14" t="s">
        <v>208</v>
      </c>
      <c r="B595" s="66" t="s">
        <v>397</v>
      </c>
      <c r="C595" s="30" t="s">
        <v>377</v>
      </c>
      <c r="D595" s="30" t="s">
        <v>148</v>
      </c>
      <c r="E595" s="30" t="s">
        <v>779</v>
      </c>
      <c r="F595" s="30" t="s">
        <v>209</v>
      </c>
      <c r="G595" s="74">
        <f aca="true" t="shared" si="45" ref="G595:G628">H595+I595</f>
        <v>457</v>
      </c>
      <c r="H595" s="74">
        <f>H596</f>
        <v>457</v>
      </c>
      <c r="I595" s="95">
        <f>I596</f>
        <v>0</v>
      </c>
    </row>
    <row r="596" spans="1:9" ht="30.75" customHeight="1">
      <c r="A596" s="45" t="s">
        <v>783</v>
      </c>
      <c r="B596" s="63" t="s">
        <v>397</v>
      </c>
      <c r="C596" s="49" t="s">
        <v>377</v>
      </c>
      <c r="D596" s="49" t="s">
        <v>148</v>
      </c>
      <c r="E596" s="49" t="s">
        <v>779</v>
      </c>
      <c r="F596" s="49" t="s">
        <v>275</v>
      </c>
      <c r="G596" s="83">
        <f t="shared" si="45"/>
        <v>457</v>
      </c>
      <c r="H596" s="83">
        <v>457</v>
      </c>
      <c r="I596" s="83">
        <v>0</v>
      </c>
    </row>
    <row r="597" spans="1:9" ht="42.75">
      <c r="A597" s="64" t="s">
        <v>862</v>
      </c>
      <c r="B597" s="75" t="s">
        <v>397</v>
      </c>
      <c r="C597" s="69" t="s">
        <v>377</v>
      </c>
      <c r="D597" s="69" t="s">
        <v>148</v>
      </c>
      <c r="E597" s="62" t="s">
        <v>49</v>
      </c>
      <c r="F597" s="62" t="s">
        <v>394</v>
      </c>
      <c r="G597" s="77">
        <f t="shared" si="45"/>
        <v>12156.64135</v>
      </c>
      <c r="H597" s="77">
        <f>H601</f>
        <v>427.19065</v>
      </c>
      <c r="I597" s="77">
        <f>I599</f>
        <v>11729.4507</v>
      </c>
    </row>
    <row r="598" spans="1:9" ht="41.25">
      <c r="A598" s="14" t="s">
        <v>847</v>
      </c>
      <c r="B598" s="17" t="s">
        <v>397</v>
      </c>
      <c r="C598" s="30" t="s">
        <v>377</v>
      </c>
      <c r="D598" s="30" t="s">
        <v>148</v>
      </c>
      <c r="E598" s="30" t="s">
        <v>848</v>
      </c>
      <c r="F598" s="30" t="s">
        <v>394</v>
      </c>
      <c r="G598" s="74">
        <f t="shared" si="45"/>
        <v>11729.4507</v>
      </c>
      <c r="H598" s="74"/>
      <c r="I598" s="74">
        <f>I599</f>
        <v>11729.4507</v>
      </c>
    </row>
    <row r="599" spans="1:9" ht="41.25">
      <c r="A599" s="14" t="s">
        <v>208</v>
      </c>
      <c r="B599" s="66" t="s">
        <v>397</v>
      </c>
      <c r="C599" s="30" t="s">
        <v>377</v>
      </c>
      <c r="D599" s="30" t="s">
        <v>148</v>
      </c>
      <c r="E599" s="30" t="s">
        <v>848</v>
      </c>
      <c r="F599" s="30" t="s">
        <v>209</v>
      </c>
      <c r="G599" s="74">
        <f t="shared" si="45"/>
        <v>11729.4507</v>
      </c>
      <c r="H599" s="74">
        <f>H600</f>
        <v>0</v>
      </c>
      <c r="I599" s="74">
        <f>I600</f>
        <v>11729.4507</v>
      </c>
    </row>
    <row r="600" spans="1:9" ht="14.25">
      <c r="A600" s="14" t="s">
        <v>210</v>
      </c>
      <c r="B600" s="66" t="s">
        <v>397</v>
      </c>
      <c r="C600" s="30" t="s">
        <v>377</v>
      </c>
      <c r="D600" s="30" t="s">
        <v>148</v>
      </c>
      <c r="E600" s="30" t="s">
        <v>848</v>
      </c>
      <c r="F600" s="30" t="s">
        <v>275</v>
      </c>
      <c r="G600" s="74">
        <f t="shared" si="45"/>
        <v>11729.4507</v>
      </c>
      <c r="H600" s="77"/>
      <c r="I600" s="74">
        <v>11729.4507</v>
      </c>
    </row>
    <row r="601" spans="1:9" ht="69">
      <c r="A601" s="14" t="s">
        <v>749</v>
      </c>
      <c r="B601" s="66" t="s">
        <v>397</v>
      </c>
      <c r="C601" s="30" t="s">
        <v>377</v>
      </c>
      <c r="D601" s="30" t="s">
        <v>148</v>
      </c>
      <c r="E601" s="17" t="s">
        <v>750</v>
      </c>
      <c r="F601" s="30" t="s">
        <v>394</v>
      </c>
      <c r="G601" s="74">
        <f t="shared" si="45"/>
        <v>427.19065</v>
      </c>
      <c r="H601" s="74">
        <f>H602</f>
        <v>427.19065</v>
      </c>
      <c r="I601" s="74">
        <f>I602</f>
        <v>0</v>
      </c>
    </row>
    <row r="602" spans="1:9" ht="41.25">
      <c r="A602" s="14" t="s">
        <v>208</v>
      </c>
      <c r="B602" s="66" t="s">
        <v>397</v>
      </c>
      <c r="C602" s="30" t="s">
        <v>377</v>
      </c>
      <c r="D602" s="30" t="s">
        <v>148</v>
      </c>
      <c r="E602" s="17" t="s">
        <v>750</v>
      </c>
      <c r="F602" s="30" t="s">
        <v>209</v>
      </c>
      <c r="G602" s="74">
        <f t="shared" si="45"/>
        <v>427.19065</v>
      </c>
      <c r="H602" s="74">
        <f>H603</f>
        <v>427.19065</v>
      </c>
      <c r="I602" s="74">
        <f>I603</f>
        <v>0</v>
      </c>
    </row>
    <row r="603" spans="1:9" ht="13.5">
      <c r="A603" s="14" t="s">
        <v>210</v>
      </c>
      <c r="B603" s="66" t="s">
        <v>397</v>
      </c>
      <c r="C603" s="30" t="s">
        <v>377</v>
      </c>
      <c r="D603" s="30" t="s">
        <v>148</v>
      </c>
      <c r="E603" s="17" t="s">
        <v>750</v>
      </c>
      <c r="F603" s="30" t="s">
        <v>275</v>
      </c>
      <c r="G603" s="74">
        <f t="shared" si="45"/>
        <v>427.19065</v>
      </c>
      <c r="H603" s="74">
        <v>427.19065</v>
      </c>
      <c r="I603" s="95">
        <v>0</v>
      </c>
    </row>
    <row r="604" spans="1:9" ht="31.5" customHeight="1">
      <c r="A604" s="70" t="s">
        <v>247</v>
      </c>
      <c r="B604" s="66" t="s">
        <v>397</v>
      </c>
      <c r="C604" s="30" t="s">
        <v>377</v>
      </c>
      <c r="D604" s="30" t="s">
        <v>148</v>
      </c>
      <c r="E604" s="30" t="s">
        <v>53</v>
      </c>
      <c r="F604" s="30" t="s">
        <v>394</v>
      </c>
      <c r="G604" s="74">
        <f t="shared" si="45"/>
        <v>1784.5</v>
      </c>
      <c r="H604" s="74">
        <f>H605+H608</f>
        <v>1784.5</v>
      </c>
      <c r="I604" s="95">
        <f>I605+I608</f>
        <v>0</v>
      </c>
    </row>
    <row r="605" spans="1:9" ht="27">
      <c r="A605" s="45" t="s">
        <v>248</v>
      </c>
      <c r="B605" s="148" t="s">
        <v>397</v>
      </c>
      <c r="C605" s="49" t="s">
        <v>377</v>
      </c>
      <c r="D605" s="49" t="s">
        <v>148</v>
      </c>
      <c r="E605" s="49" t="s">
        <v>54</v>
      </c>
      <c r="F605" s="49" t="s">
        <v>394</v>
      </c>
      <c r="G605" s="83">
        <f t="shared" si="45"/>
        <v>250</v>
      </c>
      <c r="H605" s="106">
        <f>H606</f>
        <v>250</v>
      </c>
      <c r="I605" s="106">
        <f>I606</f>
        <v>0</v>
      </c>
    </row>
    <row r="606" spans="1:9" ht="41.25">
      <c r="A606" s="14" t="s">
        <v>208</v>
      </c>
      <c r="B606" s="66" t="s">
        <v>397</v>
      </c>
      <c r="C606" s="30" t="s">
        <v>377</v>
      </c>
      <c r="D606" s="30" t="s">
        <v>148</v>
      </c>
      <c r="E606" s="30" t="s">
        <v>54</v>
      </c>
      <c r="F606" s="30" t="s">
        <v>209</v>
      </c>
      <c r="G606" s="74">
        <f t="shared" si="45"/>
        <v>250</v>
      </c>
      <c r="H606" s="95">
        <f>H607</f>
        <v>250</v>
      </c>
      <c r="I606" s="95">
        <f>I607</f>
        <v>0</v>
      </c>
    </row>
    <row r="607" spans="1:9" ht="13.5">
      <c r="A607" s="37" t="s">
        <v>210</v>
      </c>
      <c r="B607" s="66" t="s">
        <v>397</v>
      </c>
      <c r="C607" s="30" t="s">
        <v>377</v>
      </c>
      <c r="D607" s="30" t="s">
        <v>148</v>
      </c>
      <c r="E607" s="30" t="s">
        <v>55</v>
      </c>
      <c r="F607" s="30" t="s">
        <v>275</v>
      </c>
      <c r="G607" s="74">
        <f t="shared" si="45"/>
        <v>250</v>
      </c>
      <c r="H607" s="74">
        <v>250</v>
      </c>
      <c r="I607" s="95"/>
    </row>
    <row r="608" spans="1:9" ht="27">
      <c r="A608" s="45" t="s">
        <v>243</v>
      </c>
      <c r="B608" s="148" t="s">
        <v>397</v>
      </c>
      <c r="C608" s="49" t="s">
        <v>377</v>
      </c>
      <c r="D608" s="49" t="s">
        <v>148</v>
      </c>
      <c r="E608" s="49" t="s">
        <v>54</v>
      </c>
      <c r="F608" s="49" t="s">
        <v>394</v>
      </c>
      <c r="G608" s="83">
        <f t="shared" si="45"/>
        <v>1534.5</v>
      </c>
      <c r="H608" s="106">
        <f>H609</f>
        <v>1534.5</v>
      </c>
      <c r="I608" s="106">
        <f>I609</f>
        <v>0</v>
      </c>
    </row>
    <row r="609" spans="1:9" ht="41.25">
      <c r="A609" s="14" t="s">
        <v>208</v>
      </c>
      <c r="B609" s="66" t="s">
        <v>397</v>
      </c>
      <c r="C609" s="30" t="s">
        <v>377</v>
      </c>
      <c r="D609" s="30" t="s">
        <v>148</v>
      </c>
      <c r="E609" s="30" t="s">
        <v>54</v>
      </c>
      <c r="F609" s="30" t="s">
        <v>209</v>
      </c>
      <c r="G609" s="74">
        <f t="shared" si="45"/>
        <v>1534.5</v>
      </c>
      <c r="H609" s="95">
        <f>H610</f>
        <v>1534.5</v>
      </c>
      <c r="I609" s="95">
        <f>I610</f>
        <v>0</v>
      </c>
    </row>
    <row r="610" spans="1:9" ht="13.5">
      <c r="A610" s="37" t="s">
        <v>419</v>
      </c>
      <c r="B610" s="66" t="s">
        <v>397</v>
      </c>
      <c r="C610" s="30" t="s">
        <v>377</v>
      </c>
      <c r="D610" s="30" t="s">
        <v>148</v>
      </c>
      <c r="E610" s="30" t="s">
        <v>56</v>
      </c>
      <c r="F610" s="30" t="s">
        <v>275</v>
      </c>
      <c r="G610" s="74">
        <f t="shared" si="45"/>
        <v>1534.5</v>
      </c>
      <c r="H610" s="74">
        <f>1503+31.5</f>
        <v>1534.5</v>
      </c>
      <c r="I610" s="95"/>
    </row>
    <row r="611" spans="1:9" ht="27" hidden="1">
      <c r="A611" s="70" t="s">
        <v>277</v>
      </c>
      <c r="B611" s="66" t="s">
        <v>397</v>
      </c>
      <c r="C611" s="30" t="s">
        <v>377</v>
      </c>
      <c r="D611" s="30" t="s">
        <v>148</v>
      </c>
      <c r="E611" s="30" t="s">
        <v>57</v>
      </c>
      <c r="F611" s="30" t="s">
        <v>394</v>
      </c>
      <c r="G611" s="74">
        <f t="shared" si="45"/>
        <v>0</v>
      </c>
      <c r="H611" s="95">
        <f>H612</f>
        <v>0</v>
      </c>
      <c r="I611" s="95"/>
    </row>
    <row r="612" spans="1:9" ht="41.25" hidden="1">
      <c r="A612" s="14" t="s">
        <v>208</v>
      </c>
      <c r="B612" s="66" t="s">
        <v>397</v>
      </c>
      <c r="C612" s="30" t="s">
        <v>377</v>
      </c>
      <c r="D612" s="30" t="s">
        <v>148</v>
      </c>
      <c r="E612" s="30" t="s">
        <v>58</v>
      </c>
      <c r="F612" s="30" t="s">
        <v>394</v>
      </c>
      <c r="G612" s="74">
        <f t="shared" si="45"/>
        <v>0</v>
      </c>
      <c r="H612" s="74">
        <f>H613+H614</f>
        <v>0</v>
      </c>
      <c r="I612" s="95"/>
    </row>
    <row r="613" spans="1:9" ht="27" hidden="1">
      <c r="A613" s="14" t="s">
        <v>127</v>
      </c>
      <c r="B613" s="66" t="s">
        <v>397</v>
      </c>
      <c r="C613" s="30" t="s">
        <v>377</v>
      </c>
      <c r="D613" s="30" t="s">
        <v>148</v>
      </c>
      <c r="E613" s="30" t="s">
        <v>59</v>
      </c>
      <c r="F613" s="30" t="s">
        <v>275</v>
      </c>
      <c r="G613" s="74">
        <f t="shared" si="45"/>
        <v>0</v>
      </c>
      <c r="H613" s="74"/>
      <c r="I613" s="95"/>
    </row>
    <row r="614" spans="1:9" ht="27" hidden="1">
      <c r="A614" s="14" t="s">
        <v>128</v>
      </c>
      <c r="B614" s="66" t="s">
        <v>397</v>
      </c>
      <c r="C614" s="30" t="s">
        <v>377</v>
      </c>
      <c r="D614" s="30" t="s">
        <v>148</v>
      </c>
      <c r="E614" s="30" t="s">
        <v>60</v>
      </c>
      <c r="F614" s="30" t="s">
        <v>275</v>
      </c>
      <c r="G614" s="74">
        <f t="shared" si="45"/>
        <v>0</v>
      </c>
      <c r="H614" s="74"/>
      <c r="I614" s="95"/>
    </row>
    <row r="615" spans="1:9" ht="41.25">
      <c r="A615" s="45" t="s">
        <v>449</v>
      </c>
      <c r="B615" s="148" t="s">
        <v>397</v>
      </c>
      <c r="C615" s="49" t="s">
        <v>377</v>
      </c>
      <c r="D615" s="49" t="s">
        <v>148</v>
      </c>
      <c r="E615" s="49" t="s">
        <v>31</v>
      </c>
      <c r="F615" s="49" t="s">
        <v>394</v>
      </c>
      <c r="G615" s="74">
        <f t="shared" si="45"/>
        <v>185603.12</v>
      </c>
      <c r="H615" s="74">
        <f>H616</f>
        <v>0</v>
      </c>
      <c r="I615" s="74">
        <f>I616</f>
        <v>185603.12</v>
      </c>
    </row>
    <row r="616" spans="1:9" ht="48" customHeight="1">
      <c r="A616" s="70" t="s">
        <v>249</v>
      </c>
      <c r="B616" s="66" t="s">
        <v>397</v>
      </c>
      <c r="C616" s="30" t="s">
        <v>377</v>
      </c>
      <c r="D616" s="30" t="s">
        <v>148</v>
      </c>
      <c r="E616" s="30" t="s">
        <v>49</v>
      </c>
      <c r="F616" s="30" t="s">
        <v>394</v>
      </c>
      <c r="G616" s="74">
        <f t="shared" si="45"/>
        <v>185603.12</v>
      </c>
      <c r="H616" s="74">
        <f>H617</f>
        <v>0</v>
      </c>
      <c r="I616" s="74">
        <f>I617</f>
        <v>185603.12</v>
      </c>
    </row>
    <row r="617" spans="1:9" ht="13.5">
      <c r="A617" s="14" t="s">
        <v>166</v>
      </c>
      <c r="B617" s="66" t="s">
        <v>397</v>
      </c>
      <c r="C617" s="30" t="s">
        <v>377</v>
      </c>
      <c r="D617" s="30" t="s">
        <v>148</v>
      </c>
      <c r="E617" s="30" t="s">
        <v>307</v>
      </c>
      <c r="F617" s="30" t="s">
        <v>394</v>
      </c>
      <c r="G617" s="74">
        <f t="shared" si="45"/>
        <v>185603.12</v>
      </c>
      <c r="H617" s="95">
        <f>H618+H620+H626</f>
        <v>0</v>
      </c>
      <c r="I617" s="95">
        <f>I618+I620+I623+I626</f>
        <v>185603.12</v>
      </c>
    </row>
    <row r="618" spans="1:9" ht="55.5" customHeight="1" hidden="1">
      <c r="A618" s="14" t="s">
        <v>178</v>
      </c>
      <c r="B618" s="66" t="s">
        <v>397</v>
      </c>
      <c r="C618" s="30" t="s">
        <v>377</v>
      </c>
      <c r="D618" s="30" t="s">
        <v>148</v>
      </c>
      <c r="E618" s="30" t="s">
        <v>129</v>
      </c>
      <c r="F618" s="30" t="s">
        <v>394</v>
      </c>
      <c r="G618" s="74">
        <f t="shared" si="45"/>
        <v>0</v>
      </c>
      <c r="H618" s="95">
        <f>H619</f>
        <v>0</v>
      </c>
      <c r="I618" s="95">
        <f>I619</f>
        <v>0</v>
      </c>
    </row>
    <row r="619" spans="1:9" ht="13.5" hidden="1">
      <c r="A619" s="14" t="s">
        <v>166</v>
      </c>
      <c r="B619" s="66" t="s">
        <v>397</v>
      </c>
      <c r="C619" s="30" t="s">
        <v>377</v>
      </c>
      <c r="D619" s="30" t="s">
        <v>148</v>
      </c>
      <c r="E619" s="30" t="s">
        <v>129</v>
      </c>
      <c r="F619" s="30" t="s">
        <v>359</v>
      </c>
      <c r="G619" s="74">
        <f t="shared" si="45"/>
        <v>0</v>
      </c>
      <c r="H619" s="95"/>
      <c r="I619" s="95"/>
    </row>
    <row r="620" spans="1:9" ht="44.25" customHeight="1">
      <c r="A620" s="14" t="s">
        <v>559</v>
      </c>
      <c r="B620" s="66" t="s">
        <v>397</v>
      </c>
      <c r="C620" s="30" t="s">
        <v>377</v>
      </c>
      <c r="D620" s="30" t="s">
        <v>148</v>
      </c>
      <c r="E620" s="30" t="s">
        <v>49</v>
      </c>
      <c r="F620" s="30" t="s">
        <v>394</v>
      </c>
      <c r="G620" s="74">
        <f t="shared" si="45"/>
        <v>7825.95</v>
      </c>
      <c r="H620" s="95">
        <f>H621</f>
        <v>0</v>
      </c>
      <c r="I620" s="95">
        <f>I621</f>
        <v>7825.95</v>
      </c>
    </row>
    <row r="621" spans="1:9" ht="41.25">
      <c r="A621" s="14" t="s">
        <v>208</v>
      </c>
      <c r="B621" s="17" t="s">
        <v>397</v>
      </c>
      <c r="C621" s="30" t="s">
        <v>377</v>
      </c>
      <c r="D621" s="30" t="s">
        <v>148</v>
      </c>
      <c r="E621" s="30" t="s">
        <v>560</v>
      </c>
      <c r="F621" s="30" t="s">
        <v>209</v>
      </c>
      <c r="G621" s="74">
        <f t="shared" si="45"/>
        <v>7825.95</v>
      </c>
      <c r="H621" s="74"/>
      <c r="I621" s="74">
        <f>I622</f>
        <v>7825.95</v>
      </c>
    </row>
    <row r="622" spans="1:9" ht="13.5">
      <c r="A622" s="37" t="s">
        <v>210</v>
      </c>
      <c r="B622" s="17" t="s">
        <v>397</v>
      </c>
      <c r="C622" s="30" t="s">
        <v>377</v>
      </c>
      <c r="D622" s="30" t="s">
        <v>148</v>
      </c>
      <c r="E622" s="30" t="s">
        <v>560</v>
      </c>
      <c r="F622" s="30" t="s">
        <v>275</v>
      </c>
      <c r="G622" s="74">
        <f t="shared" si="45"/>
        <v>7825.95</v>
      </c>
      <c r="H622" s="74"/>
      <c r="I622" s="74">
        <v>7825.95</v>
      </c>
    </row>
    <row r="623" spans="1:9" ht="69.75" customHeight="1">
      <c r="A623" s="45" t="s">
        <v>737</v>
      </c>
      <c r="B623" s="63" t="s">
        <v>397</v>
      </c>
      <c r="C623" s="49" t="s">
        <v>377</v>
      </c>
      <c r="D623" s="49" t="s">
        <v>148</v>
      </c>
      <c r="E623" s="49" t="s">
        <v>967</v>
      </c>
      <c r="F623" s="49" t="s">
        <v>394</v>
      </c>
      <c r="G623" s="83">
        <f t="shared" si="45"/>
        <v>10900.4</v>
      </c>
      <c r="H623" s="83">
        <v>0</v>
      </c>
      <c r="I623" s="83">
        <f>I624</f>
        <v>10900.4</v>
      </c>
    </row>
    <row r="624" spans="1:9" ht="41.25">
      <c r="A624" s="14" t="s">
        <v>208</v>
      </c>
      <c r="B624" s="17" t="s">
        <v>397</v>
      </c>
      <c r="C624" s="30" t="s">
        <v>377</v>
      </c>
      <c r="D624" s="30" t="s">
        <v>148</v>
      </c>
      <c r="E624" s="30" t="s">
        <v>967</v>
      </c>
      <c r="F624" s="30" t="s">
        <v>209</v>
      </c>
      <c r="G624" s="74">
        <f t="shared" si="45"/>
        <v>10900.4</v>
      </c>
      <c r="H624" s="74"/>
      <c r="I624" s="74">
        <f>I625</f>
        <v>10900.4</v>
      </c>
    </row>
    <row r="625" spans="1:9" ht="13.5">
      <c r="A625" s="14" t="s">
        <v>210</v>
      </c>
      <c r="B625" s="17" t="s">
        <v>397</v>
      </c>
      <c r="C625" s="30" t="s">
        <v>377</v>
      </c>
      <c r="D625" s="30" t="s">
        <v>148</v>
      </c>
      <c r="E625" s="30" t="s">
        <v>967</v>
      </c>
      <c r="F625" s="30" t="s">
        <v>275</v>
      </c>
      <c r="G625" s="74">
        <f t="shared" si="45"/>
        <v>10900.4</v>
      </c>
      <c r="H625" s="74"/>
      <c r="I625" s="74">
        <v>10900.4</v>
      </c>
    </row>
    <row r="626" spans="1:9" ht="73.5" customHeight="1">
      <c r="A626" s="14" t="s">
        <v>179</v>
      </c>
      <c r="B626" s="66" t="s">
        <v>397</v>
      </c>
      <c r="C626" s="30" t="s">
        <v>377</v>
      </c>
      <c r="D626" s="30" t="s">
        <v>148</v>
      </c>
      <c r="E626" s="30" t="s">
        <v>63</v>
      </c>
      <c r="F626" s="30" t="s">
        <v>394</v>
      </c>
      <c r="G626" s="74">
        <f t="shared" si="45"/>
        <v>166876.77</v>
      </c>
      <c r="H626" s="95">
        <f>H627</f>
        <v>0</v>
      </c>
      <c r="I626" s="95">
        <f>I627</f>
        <v>166876.77</v>
      </c>
    </row>
    <row r="627" spans="1:9" ht="41.25">
      <c r="A627" s="14" t="s">
        <v>208</v>
      </c>
      <c r="B627" s="66" t="s">
        <v>397</v>
      </c>
      <c r="C627" s="30" t="s">
        <v>377</v>
      </c>
      <c r="D627" s="30" t="s">
        <v>148</v>
      </c>
      <c r="E627" s="30" t="s">
        <v>63</v>
      </c>
      <c r="F627" s="30" t="s">
        <v>209</v>
      </c>
      <c r="G627" s="74">
        <f t="shared" si="45"/>
        <v>166876.77</v>
      </c>
      <c r="H627" s="95"/>
      <c r="I627" s="74">
        <f>I628</f>
        <v>166876.77</v>
      </c>
    </row>
    <row r="628" spans="1:9" ht="13.5">
      <c r="A628" s="14" t="s">
        <v>210</v>
      </c>
      <c r="B628" s="66" t="s">
        <v>397</v>
      </c>
      <c r="C628" s="30" t="s">
        <v>377</v>
      </c>
      <c r="D628" s="30" t="s">
        <v>148</v>
      </c>
      <c r="E628" s="30" t="s">
        <v>63</v>
      </c>
      <c r="F628" s="30" t="s">
        <v>275</v>
      </c>
      <c r="G628" s="74">
        <f t="shared" si="45"/>
        <v>166876.77</v>
      </c>
      <c r="H628" s="95"/>
      <c r="I628" s="74">
        <v>166876.77</v>
      </c>
    </row>
    <row r="629" spans="1:9" s="92" customFormat="1" ht="87" customHeight="1">
      <c r="A629" s="45" t="s">
        <v>732</v>
      </c>
      <c r="B629" s="63" t="s">
        <v>397</v>
      </c>
      <c r="C629" s="49" t="s">
        <v>377</v>
      </c>
      <c r="D629" s="49" t="s">
        <v>148</v>
      </c>
      <c r="E629" s="49" t="s">
        <v>738</v>
      </c>
      <c r="F629" s="49" t="s">
        <v>394</v>
      </c>
      <c r="G629" s="83">
        <f aca="true" t="shared" si="46" ref="G629:G634">H629+I629</f>
        <v>19305</v>
      </c>
      <c r="H629" s="83">
        <v>0</v>
      </c>
      <c r="I629" s="83">
        <f>I630</f>
        <v>19305</v>
      </c>
    </row>
    <row r="630" spans="1:9" ht="41.25">
      <c r="A630" s="14" t="s">
        <v>208</v>
      </c>
      <c r="B630" s="17" t="s">
        <v>397</v>
      </c>
      <c r="C630" s="30" t="s">
        <v>377</v>
      </c>
      <c r="D630" s="30" t="s">
        <v>148</v>
      </c>
      <c r="E630" s="30" t="s">
        <v>738</v>
      </c>
      <c r="F630" s="30" t="s">
        <v>209</v>
      </c>
      <c r="G630" s="74">
        <f t="shared" si="46"/>
        <v>19305</v>
      </c>
      <c r="H630" s="74"/>
      <c r="I630" s="74">
        <f>I631</f>
        <v>19305</v>
      </c>
    </row>
    <row r="631" spans="1:9" ht="13.5">
      <c r="A631" s="14" t="s">
        <v>210</v>
      </c>
      <c r="B631" s="17" t="s">
        <v>397</v>
      </c>
      <c r="C631" s="30" t="s">
        <v>377</v>
      </c>
      <c r="D631" s="30" t="s">
        <v>148</v>
      </c>
      <c r="E631" s="30" t="s">
        <v>738</v>
      </c>
      <c r="F631" s="30" t="s">
        <v>275</v>
      </c>
      <c r="G631" s="74">
        <f t="shared" si="46"/>
        <v>19305</v>
      </c>
      <c r="H631" s="74"/>
      <c r="I631" s="74">
        <v>19305</v>
      </c>
    </row>
    <row r="632" spans="1:9" ht="41.25" hidden="1">
      <c r="A632" s="45" t="s">
        <v>777</v>
      </c>
      <c r="B632" s="63" t="s">
        <v>397</v>
      </c>
      <c r="C632" s="49" t="s">
        <v>377</v>
      </c>
      <c r="D632" s="49" t="s">
        <v>148</v>
      </c>
      <c r="E632" s="63" t="s">
        <v>14</v>
      </c>
      <c r="F632" s="49" t="s">
        <v>394</v>
      </c>
      <c r="G632" s="83">
        <f t="shared" si="46"/>
        <v>0</v>
      </c>
      <c r="H632" s="83">
        <f>H633</f>
        <v>0</v>
      </c>
      <c r="I632" s="83">
        <f>I633</f>
        <v>0</v>
      </c>
    </row>
    <row r="633" spans="1:9" ht="54.75" hidden="1">
      <c r="A633" s="14" t="s">
        <v>775</v>
      </c>
      <c r="B633" s="17" t="s">
        <v>397</v>
      </c>
      <c r="C633" s="30" t="s">
        <v>377</v>
      </c>
      <c r="D633" s="30" t="s">
        <v>148</v>
      </c>
      <c r="E633" s="17" t="s">
        <v>14</v>
      </c>
      <c r="F633" s="30" t="s">
        <v>209</v>
      </c>
      <c r="G633" s="74">
        <f t="shared" si="46"/>
        <v>0</v>
      </c>
      <c r="H633" s="74">
        <f>H634</f>
        <v>0</v>
      </c>
      <c r="I633" s="74">
        <f>I634</f>
        <v>0</v>
      </c>
    </row>
    <row r="634" spans="1:9" ht="13.5" hidden="1">
      <c r="A634" s="14" t="s">
        <v>210</v>
      </c>
      <c r="B634" s="17" t="s">
        <v>397</v>
      </c>
      <c r="C634" s="30" t="s">
        <v>377</v>
      </c>
      <c r="D634" s="30" t="s">
        <v>148</v>
      </c>
      <c r="E634" s="17" t="s">
        <v>14</v>
      </c>
      <c r="F634" s="30" t="s">
        <v>275</v>
      </c>
      <c r="G634" s="74">
        <f t="shared" si="46"/>
        <v>0</v>
      </c>
      <c r="H634" s="74">
        <v>0</v>
      </c>
      <c r="I634" s="74"/>
    </row>
    <row r="635" spans="1:9" ht="41.25">
      <c r="A635" s="45" t="s">
        <v>449</v>
      </c>
      <c r="B635" s="63" t="s">
        <v>397</v>
      </c>
      <c r="C635" s="49" t="s">
        <v>377</v>
      </c>
      <c r="D635" s="49" t="s">
        <v>153</v>
      </c>
      <c r="E635" s="49" t="s">
        <v>31</v>
      </c>
      <c r="F635" s="49" t="s">
        <v>394</v>
      </c>
      <c r="G635" s="83">
        <f aca="true" t="shared" si="47" ref="G635:G644">H635+I635</f>
        <v>21994.008</v>
      </c>
      <c r="H635" s="83">
        <f>H636</f>
        <v>21994.008</v>
      </c>
      <c r="I635" s="83">
        <f>I636</f>
        <v>0</v>
      </c>
    </row>
    <row r="636" spans="1:9" ht="33" customHeight="1">
      <c r="A636" s="70" t="s">
        <v>277</v>
      </c>
      <c r="B636" s="66" t="s">
        <v>397</v>
      </c>
      <c r="C636" s="30" t="s">
        <v>377</v>
      </c>
      <c r="D636" s="30" t="s">
        <v>153</v>
      </c>
      <c r="E636" s="30" t="s">
        <v>57</v>
      </c>
      <c r="F636" s="30" t="s">
        <v>394</v>
      </c>
      <c r="G636" s="74">
        <f t="shared" si="47"/>
        <v>21994.008</v>
      </c>
      <c r="H636" s="95">
        <f>H637</f>
        <v>21994.008</v>
      </c>
      <c r="I636" s="95">
        <f>I637</f>
        <v>0</v>
      </c>
    </row>
    <row r="637" spans="1:9" ht="41.25">
      <c r="A637" s="14" t="s">
        <v>208</v>
      </c>
      <c r="B637" s="17" t="s">
        <v>397</v>
      </c>
      <c r="C637" s="30" t="s">
        <v>377</v>
      </c>
      <c r="D637" s="30" t="s">
        <v>153</v>
      </c>
      <c r="E637" s="30" t="s">
        <v>58</v>
      </c>
      <c r="F637" s="30" t="s">
        <v>209</v>
      </c>
      <c r="G637" s="74">
        <f t="shared" si="47"/>
        <v>21994.008</v>
      </c>
      <c r="H637" s="74">
        <f>H640+H641+H645+H644+H638+H648+H649+H639</f>
        <v>21994.008</v>
      </c>
      <c r="I637" s="74"/>
    </row>
    <row r="638" spans="1:9" ht="48.75" customHeight="1">
      <c r="A638" s="14" t="s">
        <v>952</v>
      </c>
      <c r="B638" s="17" t="s">
        <v>397</v>
      </c>
      <c r="C638" s="30" t="s">
        <v>377</v>
      </c>
      <c r="D638" s="30" t="s">
        <v>153</v>
      </c>
      <c r="E638" s="30" t="s">
        <v>782</v>
      </c>
      <c r="F638" s="30" t="s">
        <v>275</v>
      </c>
      <c r="G638" s="74">
        <f>H638+I638</f>
        <v>80</v>
      </c>
      <c r="H638" s="74">
        <v>80</v>
      </c>
      <c r="I638" s="74">
        <v>0</v>
      </c>
    </row>
    <row r="639" spans="1:9" ht="31.5" customHeight="1">
      <c r="A639" s="14" t="s">
        <v>796</v>
      </c>
      <c r="B639" s="17" t="s">
        <v>397</v>
      </c>
      <c r="C639" s="30" t="s">
        <v>377</v>
      </c>
      <c r="D639" s="30" t="s">
        <v>153</v>
      </c>
      <c r="E639" s="30" t="s">
        <v>797</v>
      </c>
      <c r="F639" s="30" t="s">
        <v>275</v>
      </c>
      <c r="G639" s="74">
        <f>H639</f>
        <v>80</v>
      </c>
      <c r="H639" s="74">
        <v>80</v>
      </c>
      <c r="I639" s="74"/>
    </row>
    <row r="640" spans="1:9" ht="33.75" customHeight="1">
      <c r="A640" s="14" t="s">
        <v>127</v>
      </c>
      <c r="B640" s="17" t="s">
        <v>397</v>
      </c>
      <c r="C640" s="30" t="s">
        <v>377</v>
      </c>
      <c r="D640" s="30" t="s">
        <v>153</v>
      </c>
      <c r="E640" s="30" t="s">
        <v>59</v>
      </c>
      <c r="F640" s="30" t="s">
        <v>275</v>
      </c>
      <c r="G640" s="74">
        <f t="shared" si="47"/>
        <v>6554.179</v>
      </c>
      <c r="H640" s="74">
        <f>6939.203-405.024+20</f>
        <v>6554.179</v>
      </c>
      <c r="I640" s="74">
        <v>0</v>
      </c>
    </row>
    <row r="641" spans="1:9" ht="44.25" customHeight="1">
      <c r="A641" s="14" t="s">
        <v>973</v>
      </c>
      <c r="B641" s="17" t="s">
        <v>397</v>
      </c>
      <c r="C641" s="30" t="s">
        <v>377</v>
      </c>
      <c r="D641" s="30" t="s">
        <v>153</v>
      </c>
      <c r="E641" s="30" t="s">
        <v>970</v>
      </c>
      <c r="F641" s="30" t="s">
        <v>394</v>
      </c>
      <c r="G641" s="74">
        <f>H641+I641</f>
        <v>405.024</v>
      </c>
      <c r="H641" s="74">
        <f>H642</f>
        <v>405.024</v>
      </c>
      <c r="I641" s="74"/>
    </row>
    <row r="642" spans="1:9" ht="45" customHeight="1">
      <c r="A642" s="14" t="s">
        <v>208</v>
      </c>
      <c r="B642" s="17" t="s">
        <v>397</v>
      </c>
      <c r="C642" s="30" t="s">
        <v>377</v>
      </c>
      <c r="D642" s="30" t="s">
        <v>153</v>
      </c>
      <c r="E642" s="30" t="s">
        <v>970</v>
      </c>
      <c r="F642" s="30" t="s">
        <v>209</v>
      </c>
      <c r="G642" s="74">
        <f>H642+I642</f>
        <v>405.024</v>
      </c>
      <c r="H642" s="74">
        <f>H643</f>
        <v>405.024</v>
      </c>
      <c r="I642" s="74"/>
    </row>
    <row r="643" spans="1:9" ht="24" customHeight="1">
      <c r="A643" s="14" t="s">
        <v>210</v>
      </c>
      <c r="B643" s="17" t="s">
        <v>397</v>
      </c>
      <c r="C643" s="30" t="s">
        <v>377</v>
      </c>
      <c r="D643" s="30" t="s">
        <v>153</v>
      </c>
      <c r="E643" s="30" t="s">
        <v>970</v>
      </c>
      <c r="F643" s="30" t="s">
        <v>275</v>
      </c>
      <c r="G643" s="74">
        <f>H643+I643</f>
        <v>405.024</v>
      </c>
      <c r="H643" s="74">
        <v>405.024</v>
      </c>
      <c r="I643" s="74"/>
    </row>
    <row r="644" spans="1:9" ht="31.5" customHeight="1">
      <c r="A644" s="14" t="s">
        <v>805</v>
      </c>
      <c r="B644" s="17" t="s">
        <v>397</v>
      </c>
      <c r="C644" s="30" t="s">
        <v>377</v>
      </c>
      <c r="D644" s="30" t="s">
        <v>153</v>
      </c>
      <c r="E644" s="30" t="s">
        <v>60</v>
      </c>
      <c r="F644" s="30" t="s">
        <v>275</v>
      </c>
      <c r="G644" s="74">
        <f t="shared" si="47"/>
        <v>13770.387999999999</v>
      </c>
      <c r="H644" s="74">
        <f>13957.675-410.087+222.8</f>
        <v>13770.387999999999</v>
      </c>
      <c r="I644" s="74">
        <v>0</v>
      </c>
    </row>
    <row r="645" spans="1:9" ht="56.25" customHeight="1">
      <c r="A645" s="14" t="s">
        <v>974</v>
      </c>
      <c r="B645" s="17" t="s">
        <v>397</v>
      </c>
      <c r="C645" s="30" t="s">
        <v>377</v>
      </c>
      <c r="D645" s="30" t="s">
        <v>153</v>
      </c>
      <c r="E645" s="30" t="s">
        <v>970</v>
      </c>
      <c r="F645" s="30" t="s">
        <v>394</v>
      </c>
      <c r="G645" s="74">
        <f>H645+I645</f>
        <v>410.087</v>
      </c>
      <c r="H645" s="74">
        <f>H646</f>
        <v>410.087</v>
      </c>
      <c r="I645" s="74"/>
    </row>
    <row r="646" spans="1:9" ht="45" customHeight="1">
      <c r="A646" s="14" t="s">
        <v>208</v>
      </c>
      <c r="B646" s="17" t="s">
        <v>397</v>
      </c>
      <c r="C646" s="30" t="s">
        <v>377</v>
      </c>
      <c r="D646" s="30" t="s">
        <v>153</v>
      </c>
      <c r="E646" s="30" t="s">
        <v>970</v>
      </c>
      <c r="F646" s="30" t="s">
        <v>209</v>
      </c>
      <c r="G646" s="74">
        <f>H646+I646</f>
        <v>410.087</v>
      </c>
      <c r="H646" s="74">
        <f>H647</f>
        <v>410.087</v>
      </c>
      <c r="I646" s="74"/>
    </row>
    <row r="647" spans="1:9" ht="24" customHeight="1">
      <c r="A647" s="14" t="s">
        <v>210</v>
      </c>
      <c r="B647" s="17" t="s">
        <v>397</v>
      </c>
      <c r="C647" s="30" t="s">
        <v>377</v>
      </c>
      <c r="D647" s="30" t="s">
        <v>153</v>
      </c>
      <c r="E647" s="30" t="s">
        <v>970</v>
      </c>
      <c r="F647" s="30" t="s">
        <v>275</v>
      </c>
      <c r="G647" s="74">
        <f>H647+I647</f>
        <v>410.087</v>
      </c>
      <c r="H647" s="74">
        <f>410.087</f>
        <v>410.087</v>
      </c>
      <c r="I647" s="74"/>
    </row>
    <row r="648" spans="1:9" ht="77.25" customHeight="1">
      <c r="A648" s="14" t="s">
        <v>820</v>
      </c>
      <c r="B648" s="17" t="s">
        <v>397</v>
      </c>
      <c r="C648" s="30" t="s">
        <v>377</v>
      </c>
      <c r="D648" s="30" t="s">
        <v>153</v>
      </c>
      <c r="E648" s="30" t="s">
        <v>806</v>
      </c>
      <c r="F648" s="30" t="s">
        <v>275</v>
      </c>
      <c r="G648" s="74">
        <f>H648</f>
        <v>694.33</v>
      </c>
      <c r="H648" s="74">
        <v>694.33</v>
      </c>
      <c r="I648" s="74"/>
    </row>
    <row r="649" spans="1:9" ht="31.5" customHeight="1" hidden="1">
      <c r="A649" s="68" t="s">
        <v>796</v>
      </c>
      <c r="B649" s="75" t="s">
        <v>397</v>
      </c>
      <c r="C649" s="69" t="s">
        <v>377</v>
      </c>
      <c r="D649" s="69" t="s">
        <v>153</v>
      </c>
      <c r="E649" s="69" t="s">
        <v>797</v>
      </c>
      <c r="F649" s="69" t="s">
        <v>394</v>
      </c>
      <c r="G649" s="82">
        <f aca="true" t="shared" si="48" ref="G649:G654">H649+I649</f>
        <v>0</v>
      </c>
      <c r="H649" s="82">
        <f>H650</f>
        <v>0</v>
      </c>
      <c r="I649" s="82"/>
    </row>
    <row r="650" spans="1:9" ht="45" customHeight="1" hidden="1">
      <c r="A650" s="65" t="s">
        <v>208</v>
      </c>
      <c r="B650" s="17" t="s">
        <v>397</v>
      </c>
      <c r="C650" s="20" t="s">
        <v>377</v>
      </c>
      <c r="D650" s="20" t="s">
        <v>153</v>
      </c>
      <c r="E650" s="20" t="s">
        <v>797</v>
      </c>
      <c r="F650" s="20" t="s">
        <v>209</v>
      </c>
      <c r="G650" s="74">
        <f t="shared" si="48"/>
        <v>0</v>
      </c>
      <c r="H650" s="74">
        <f>H651</f>
        <v>0</v>
      </c>
      <c r="I650" s="74"/>
    </row>
    <row r="651" spans="1:9" ht="21" customHeight="1" hidden="1">
      <c r="A651" s="65" t="s">
        <v>210</v>
      </c>
      <c r="B651" s="17" t="s">
        <v>397</v>
      </c>
      <c r="C651" s="20" t="s">
        <v>377</v>
      </c>
      <c r="D651" s="20" t="s">
        <v>153</v>
      </c>
      <c r="E651" s="20" t="s">
        <v>797</v>
      </c>
      <c r="F651" s="20" t="s">
        <v>275</v>
      </c>
      <c r="G651" s="74">
        <f t="shared" si="48"/>
        <v>0</v>
      </c>
      <c r="H651" s="74">
        <v>0</v>
      </c>
      <c r="I651" s="74"/>
    </row>
    <row r="652" spans="1:9" ht="54" customHeight="1" hidden="1">
      <c r="A652" s="45" t="s">
        <v>452</v>
      </c>
      <c r="B652" s="63" t="s">
        <v>397</v>
      </c>
      <c r="C652" s="49" t="s">
        <v>377</v>
      </c>
      <c r="D652" s="49" t="s">
        <v>153</v>
      </c>
      <c r="E652" s="49" t="s">
        <v>836</v>
      </c>
      <c r="F652" s="49" t="s">
        <v>394</v>
      </c>
      <c r="G652" s="83">
        <f t="shared" si="48"/>
        <v>0</v>
      </c>
      <c r="H652" s="83">
        <f>H653</f>
        <v>0</v>
      </c>
      <c r="I652" s="83">
        <f>I653</f>
        <v>0</v>
      </c>
    </row>
    <row r="653" spans="1:9" ht="45.75" customHeight="1" hidden="1">
      <c r="A653" s="65" t="s">
        <v>208</v>
      </c>
      <c r="B653" s="17" t="s">
        <v>397</v>
      </c>
      <c r="C653" s="30" t="s">
        <v>377</v>
      </c>
      <c r="D653" s="30" t="s">
        <v>153</v>
      </c>
      <c r="E653" s="30" t="s">
        <v>836</v>
      </c>
      <c r="F653" s="20" t="s">
        <v>209</v>
      </c>
      <c r="G653" s="74">
        <f t="shared" si="48"/>
        <v>0</v>
      </c>
      <c r="H653" s="74">
        <f>H654</f>
        <v>0</v>
      </c>
      <c r="I653" s="74">
        <f>I654</f>
        <v>0</v>
      </c>
    </row>
    <row r="654" spans="1:9" ht="21.75" customHeight="1" hidden="1">
      <c r="A654" s="14" t="s">
        <v>210</v>
      </c>
      <c r="B654" s="17" t="s">
        <v>397</v>
      </c>
      <c r="C654" s="30" t="s">
        <v>377</v>
      </c>
      <c r="D654" s="30" t="s">
        <v>153</v>
      </c>
      <c r="E654" s="30" t="s">
        <v>836</v>
      </c>
      <c r="F654" s="20" t="s">
        <v>275</v>
      </c>
      <c r="G654" s="74">
        <f t="shared" si="48"/>
        <v>0</v>
      </c>
      <c r="H654" s="74">
        <v>0</v>
      </c>
      <c r="I654" s="74">
        <v>0</v>
      </c>
    </row>
    <row r="655" spans="1:9" ht="42" customHeight="1">
      <c r="A655" s="45" t="s">
        <v>450</v>
      </c>
      <c r="B655" s="63" t="s">
        <v>397</v>
      </c>
      <c r="C655" s="49" t="s">
        <v>377</v>
      </c>
      <c r="D655" s="49" t="s">
        <v>374</v>
      </c>
      <c r="E655" s="49" t="s">
        <v>31</v>
      </c>
      <c r="F655" s="49" t="s">
        <v>394</v>
      </c>
      <c r="G655" s="83">
        <f aca="true" t="shared" si="49" ref="G655:G660">H655+I655</f>
        <v>50</v>
      </c>
      <c r="H655" s="83">
        <f aca="true" t="shared" si="50" ref="H655:I658">H656</f>
        <v>50</v>
      </c>
      <c r="I655" s="83">
        <f t="shared" si="50"/>
        <v>0</v>
      </c>
    </row>
    <row r="656" spans="1:9" ht="33.75" customHeight="1">
      <c r="A656" s="70" t="s">
        <v>278</v>
      </c>
      <c r="B656" s="66" t="s">
        <v>397</v>
      </c>
      <c r="C656" s="30" t="s">
        <v>377</v>
      </c>
      <c r="D656" s="30" t="s">
        <v>374</v>
      </c>
      <c r="E656" s="30" t="s">
        <v>64</v>
      </c>
      <c r="F656" s="30" t="s">
        <v>394</v>
      </c>
      <c r="G656" s="74">
        <f t="shared" si="49"/>
        <v>50</v>
      </c>
      <c r="H656" s="95">
        <f t="shared" si="50"/>
        <v>50</v>
      </c>
      <c r="I656" s="95">
        <f t="shared" si="50"/>
        <v>0</v>
      </c>
    </row>
    <row r="657" spans="1:9" ht="29.25" customHeight="1">
      <c r="A657" s="14" t="s">
        <v>244</v>
      </c>
      <c r="B657" s="66" t="s">
        <v>397</v>
      </c>
      <c r="C657" s="30" t="s">
        <v>377</v>
      </c>
      <c r="D657" s="30" t="s">
        <v>374</v>
      </c>
      <c r="E657" s="30" t="s">
        <v>65</v>
      </c>
      <c r="F657" s="30" t="s">
        <v>394</v>
      </c>
      <c r="G657" s="74">
        <f t="shared" si="49"/>
        <v>50</v>
      </c>
      <c r="H657" s="95">
        <f t="shared" si="50"/>
        <v>50</v>
      </c>
      <c r="I657" s="95">
        <f t="shared" si="50"/>
        <v>0</v>
      </c>
    </row>
    <row r="658" spans="1:9" ht="41.25">
      <c r="A658" s="14" t="s">
        <v>208</v>
      </c>
      <c r="B658" s="66" t="s">
        <v>397</v>
      </c>
      <c r="C658" s="30" t="s">
        <v>377</v>
      </c>
      <c r="D658" s="30" t="s">
        <v>374</v>
      </c>
      <c r="E658" s="30" t="s">
        <v>65</v>
      </c>
      <c r="F658" s="30" t="s">
        <v>209</v>
      </c>
      <c r="G658" s="74">
        <f t="shared" si="49"/>
        <v>50</v>
      </c>
      <c r="H658" s="74">
        <f t="shared" si="50"/>
        <v>50</v>
      </c>
      <c r="I658" s="74">
        <f t="shared" si="50"/>
        <v>0</v>
      </c>
    </row>
    <row r="659" spans="1:9" ht="13.5">
      <c r="A659" s="14" t="s">
        <v>210</v>
      </c>
      <c r="B659" s="66" t="s">
        <v>397</v>
      </c>
      <c r="C659" s="30" t="s">
        <v>377</v>
      </c>
      <c r="D659" s="30" t="s">
        <v>374</v>
      </c>
      <c r="E659" s="30" t="s">
        <v>65</v>
      </c>
      <c r="F659" s="30" t="s">
        <v>275</v>
      </c>
      <c r="G659" s="74">
        <f t="shared" si="49"/>
        <v>50</v>
      </c>
      <c r="H659" s="95">
        <f>30+20</f>
        <v>50</v>
      </c>
      <c r="I659" s="95"/>
    </row>
    <row r="660" spans="1:9" ht="41.25">
      <c r="A660" s="45" t="s">
        <v>449</v>
      </c>
      <c r="B660" s="63" t="s">
        <v>397</v>
      </c>
      <c r="C660" s="49" t="s">
        <v>377</v>
      </c>
      <c r="D660" s="49" t="s">
        <v>377</v>
      </c>
      <c r="E660" s="49" t="s">
        <v>31</v>
      </c>
      <c r="F660" s="49" t="s">
        <v>394</v>
      </c>
      <c r="G660" s="83">
        <f t="shared" si="49"/>
        <v>1614.1213</v>
      </c>
      <c r="H660" s="83">
        <f>H661+H669</f>
        <v>0</v>
      </c>
      <c r="I660" s="83">
        <f>I661+I669</f>
        <v>1614.1213</v>
      </c>
    </row>
    <row r="661" spans="1:9" ht="33.75" customHeight="1" hidden="1">
      <c r="A661" s="70" t="s">
        <v>277</v>
      </c>
      <c r="B661" s="17" t="s">
        <v>397</v>
      </c>
      <c r="C661" s="30" t="s">
        <v>377</v>
      </c>
      <c r="D661" s="30" t="s">
        <v>377</v>
      </c>
      <c r="E661" s="30" t="s">
        <v>57</v>
      </c>
      <c r="F661" s="30" t="s">
        <v>394</v>
      </c>
      <c r="G661" s="74">
        <f aca="true" t="shared" si="51" ref="G661:G668">H661+I661</f>
        <v>0</v>
      </c>
      <c r="H661" s="74">
        <f>H662</f>
        <v>0</v>
      </c>
      <c r="I661" s="74">
        <f>I662</f>
        <v>0</v>
      </c>
    </row>
    <row r="662" spans="1:9" ht="41.25" hidden="1">
      <c r="A662" s="45" t="s">
        <v>640</v>
      </c>
      <c r="B662" s="63" t="s">
        <v>397</v>
      </c>
      <c r="C662" s="49" t="s">
        <v>377</v>
      </c>
      <c r="D662" s="49" t="s">
        <v>377</v>
      </c>
      <c r="E662" s="49" t="s">
        <v>307</v>
      </c>
      <c r="F662" s="49" t="s">
        <v>394</v>
      </c>
      <c r="G662" s="83">
        <f t="shared" si="51"/>
        <v>0</v>
      </c>
      <c r="H662" s="83">
        <f>H666</f>
        <v>0</v>
      </c>
      <c r="I662" s="83">
        <f>I663</f>
        <v>0</v>
      </c>
    </row>
    <row r="663" spans="1:9" ht="69" hidden="1">
      <c r="A663" s="14" t="s">
        <v>652</v>
      </c>
      <c r="B663" s="17" t="s">
        <v>397</v>
      </c>
      <c r="C663" s="30" t="s">
        <v>377</v>
      </c>
      <c r="D663" s="30" t="s">
        <v>377</v>
      </c>
      <c r="E663" s="30" t="s">
        <v>659</v>
      </c>
      <c r="F663" s="30" t="s">
        <v>394</v>
      </c>
      <c r="G663" s="74">
        <f t="shared" si="51"/>
        <v>0</v>
      </c>
      <c r="H663" s="74"/>
      <c r="I663" s="74">
        <f>I664</f>
        <v>0</v>
      </c>
    </row>
    <row r="664" spans="1:9" ht="41.25" hidden="1">
      <c r="A664" s="14" t="s">
        <v>208</v>
      </c>
      <c r="B664" s="17" t="s">
        <v>397</v>
      </c>
      <c r="C664" s="30" t="s">
        <v>377</v>
      </c>
      <c r="D664" s="30" t="s">
        <v>377</v>
      </c>
      <c r="E664" s="30" t="s">
        <v>659</v>
      </c>
      <c r="F664" s="30" t="s">
        <v>209</v>
      </c>
      <c r="G664" s="74">
        <f t="shared" si="51"/>
        <v>0</v>
      </c>
      <c r="H664" s="74"/>
      <c r="I664" s="74">
        <f>I665</f>
        <v>0</v>
      </c>
    </row>
    <row r="665" spans="1:9" ht="13.5" hidden="1">
      <c r="A665" s="14" t="s">
        <v>210</v>
      </c>
      <c r="B665" s="17" t="s">
        <v>397</v>
      </c>
      <c r="C665" s="30" t="s">
        <v>377</v>
      </c>
      <c r="D665" s="30" t="s">
        <v>377</v>
      </c>
      <c r="E665" s="30" t="s">
        <v>659</v>
      </c>
      <c r="F665" s="30" t="s">
        <v>275</v>
      </c>
      <c r="G665" s="74">
        <f t="shared" si="51"/>
        <v>0</v>
      </c>
      <c r="H665" s="74"/>
      <c r="I665" s="74">
        <v>0</v>
      </c>
    </row>
    <row r="666" spans="1:9" ht="82.5" hidden="1">
      <c r="A666" s="14" t="s">
        <v>653</v>
      </c>
      <c r="B666" s="17" t="s">
        <v>397</v>
      </c>
      <c r="C666" s="30" t="s">
        <v>377</v>
      </c>
      <c r="D666" s="30" t="s">
        <v>377</v>
      </c>
      <c r="E666" s="30" t="s">
        <v>701</v>
      </c>
      <c r="F666" s="30" t="s">
        <v>394</v>
      </c>
      <c r="G666" s="74">
        <f t="shared" si="51"/>
        <v>0</v>
      </c>
      <c r="H666" s="74">
        <f>H667</f>
        <v>0</v>
      </c>
      <c r="I666" s="74"/>
    </row>
    <row r="667" spans="1:9" ht="41.25" hidden="1">
      <c r="A667" s="14" t="s">
        <v>208</v>
      </c>
      <c r="B667" s="17" t="s">
        <v>397</v>
      </c>
      <c r="C667" s="30" t="s">
        <v>377</v>
      </c>
      <c r="D667" s="30" t="s">
        <v>377</v>
      </c>
      <c r="E667" s="30" t="s">
        <v>701</v>
      </c>
      <c r="F667" s="30" t="s">
        <v>209</v>
      </c>
      <c r="G667" s="74">
        <f t="shared" si="51"/>
        <v>0</v>
      </c>
      <c r="H667" s="74">
        <f>H668</f>
        <v>0</v>
      </c>
      <c r="I667" s="74"/>
    </row>
    <row r="668" spans="1:9" ht="13.5" hidden="1">
      <c r="A668" s="14" t="s">
        <v>210</v>
      </c>
      <c r="B668" s="17" t="s">
        <v>397</v>
      </c>
      <c r="C668" s="30" t="s">
        <v>377</v>
      </c>
      <c r="D668" s="30" t="s">
        <v>377</v>
      </c>
      <c r="E668" s="30" t="s">
        <v>701</v>
      </c>
      <c r="F668" s="30" t="s">
        <v>275</v>
      </c>
      <c r="G668" s="74">
        <f t="shared" si="51"/>
        <v>0</v>
      </c>
      <c r="H668" s="74">
        <v>0</v>
      </c>
      <c r="I668" s="74"/>
    </row>
    <row r="669" spans="1:9" ht="33" customHeight="1">
      <c r="A669" s="70" t="s">
        <v>441</v>
      </c>
      <c r="B669" s="17" t="s">
        <v>397</v>
      </c>
      <c r="C669" s="30" t="s">
        <v>377</v>
      </c>
      <c r="D669" s="30" t="s">
        <v>377</v>
      </c>
      <c r="E669" s="30" t="s">
        <v>66</v>
      </c>
      <c r="F669" s="30" t="s">
        <v>394</v>
      </c>
      <c r="G669" s="74">
        <f aca="true" t="shared" si="52" ref="G669:G674">H669+I669</f>
        <v>1614.1213</v>
      </c>
      <c r="H669" s="74">
        <f>H670+H675</f>
        <v>0</v>
      </c>
      <c r="I669" s="74">
        <f>I670</f>
        <v>1614.1213</v>
      </c>
    </row>
    <row r="670" spans="1:9" ht="57" customHeight="1">
      <c r="A670" s="68" t="s">
        <v>698</v>
      </c>
      <c r="B670" s="150" t="s">
        <v>397</v>
      </c>
      <c r="C670" s="69" t="s">
        <v>377</v>
      </c>
      <c r="D670" s="69" t="s">
        <v>377</v>
      </c>
      <c r="E670" s="69" t="s">
        <v>66</v>
      </c>
      <c r="F670" s="69" t="s">
        <v>394</v>
      </c>
      <c r="G670" s="82">
        <f t="shared" si="52"/>
        <v>1614.1213</v>
      </c>
      <c r="H670" s="107">
        <f>H671+H673</f>
        <v>0</v>
      </c>
      <c r="I670" s="107">
        <f>I671+I673</f>
        <v>1614.1213</v>
      </c>
    </row>
    <row r="671" spans="1:9" ht="41.25">
      <c r="A671" s="37" t="s">
        <v>208</v>
      </c>
      <c r="B671" s="66" t="s">
        <v>397</v>
      </c>
      <c r="C671" s="30" t="s">
        <v>377</v>
      </c>
      <c r="D671" s="30" t="s">
        <v>377</v>
      </c>
      <c r="E671" s="30" t="s">
        <v>67</v>
      </c>
      <c r="F671" s="30" t="s">
        <v>209</v>
      </c>
      <c r="G671" s="74">
        <f t="shared" si="52"/>
        <v>1614.1213</v>
      </c>
      <c r="H671" s="95"/>
      <c r="I671" s="95">
        <f>I672</f>
        <v>1614.1213</v>
      </c>
    </row>
    <row r="672" spans="1:11" ht="13.5">
      <c r="A672" s="37" t="s">
        <v>210</v>
      </c>
      <c r="B672" s="66" t="s">
        <v>397</v>
      </c>
      <c r="C672" s="30" t="s">
        <v>377</v>
      </c>
      <c r="D672" s="30" t="s">
        <v>377</v>
      </c>
      <c r="E672" s="30" t="s">
        <v>67</v>
      </c>
      <c r="F672" s="30" t="s">
        <v>275</v>
      </c>
      <c r="G672" s="74">
        <f t="shared" si="52"/>
        <v>1614.1213</v>
      </c>
      <c r="H672" s="95"/>
      <c r="I672" s="95">
        <f>1914.1213-300</f>
        <v>1614.1213</v>
      </c>
      <c r="K672" s="73"/>
    </row>
    <row r="673" spans="1:9" ht="41.25" hidden="1">
      <c r="A673" s="37" t="s">
        <v>208</v>
      </c>
      <c r="B673" s="66" t="s">
        <v>397</v>
      </c>
      <c r="C673" s="30" t="s">
        <v>377</v>
      </c>
      <c r="D673" s="30" t="s">
        <v>377</v>
      </c>
      <c r="E673" s="30" t="s">
        <v>67</v>
      </c>
      <c r="F673" s="30" t="s">
        <v>209</v>
      </c>
      <c r="G673" s="74">
        <f t="shared" si="52"/>
        <v>0</v>
      </c>
      <c r="H673" s="95"/>
      <c r="I673" s="95">
        <f>I674</f>
        <v>0</v>
      </c>
    </row>
    <row r="674" spans="1:9" ht="13.5" hidden="1">
      <c r="A674" s="37" t="s">
        <v>210</v>
      </c>
      <c r="B674" s="66" t="s">
        <v>397</v>
      </c>
      <c r="C674" s="30" t="s">
        <v>377</v>
      </c>
      <c r="D674" s="30" t="s">
        <v>377</v>
      </c>
      <c r="E674" s="30" t="s">
        <v>67</v>
      </c>
      <c r="F674" s="30" t="s">
        <v>275</v>
      </c>
      <c r="G674" s="74">
        <f t="shared" si="52"/>
        <v>0</v>
      </c>
      <c r="H674" s="95"/>
      <c r="I674" s="95"/>
    </row>
    <row r="675" spans="1:9" ht="54.75" hidden="1">
      <c r="A675" s="14" t="s">
        <v>803</v>
      </c>
      <c r="B675" s="17" t="s">
        <v>397</v>
      </c>
      <c r="C675" s="30" t="s">
        <v>377</v>
      </c>
      <c r="D675" s="30" t="s">
        <v>377</v>
      </c>
      <c r="E675" s="30" t="s">
        <v>802</v>
      </c>
      <c r="F675" s="30" t="s">
        <v>394</v>
      </c>
      <c r="G675" s="74">
        <f>H675</f>
        <v>0</v>
      </c>
      <c r="H675" s="74">
        <f>H676</f>
        <v>0</v>
      </c>
      <c r="I675" s="74"/>
    </row>
    <row r="676" spans="1:9" ht="41.25" hidden="1">
      <c r="A676" s="37" t="s">
        <v>208</v>
      </c>
      <c r="B676" s="17" t="s">
        <v>397</v>
      </c>
      <c r="C676" s="30" t="s">
        <v>377</v>
      </c>
      <c r="D676" s="30" t="s">
        <v>377</v>
      </c>
      <c r="E676" s="30" t="s">
        <v>802</v>
      </c>
      <c r="F676" s="30" t="s">
        <v>209</v>
      </c>
      <c r="G676" s="74">
        <f>H676</f>
        <v>0</v>
      </c>
      <c r="H676" s="74">
        <f>H677</f>
        <v>0</v>
      </c>
      <c r="I676" s="74"/>
    </row>
    <row r="677" spans="1:9" ht="13.5" hidden="1">
      <c r="A677" s="37" t="s">
        <v>210</v>
      </c>
      <c r="B677" s="17" t="s">
        <v>397</v>
      </c>
      <c r="C677" s="30" t="s">
        <v>377</v>
      </c>
      <c r="D677" s="30" t="s">
        <v>377</v>
      </c>
      <c r="E677" s="30" t="s">
        <v>802</v>
      </c>
      <c r="F677" s="30" t="s">
        <v>275</v>
      </c>
      <c r="G677" s="74">
        <f>H677</f>
        <v>0</v>
      </c>
      <c r="H677" s="74">
        <v>0</v>
      </c>
      <c r="I677" s="74"/>
    </row>
    <row r="678" spans="1:9" ht="18" customHeight="1">
      <c r="A678" s="68" t="s">
        <v>354</v>
      </c>
      <c r="B678" s="150" t="s">
        <v>397</v>
      </c>
      <c r="C678" s="69" t="s">
        <v>377</v>
      </c>
      <c r="D678" s="69" t="s">
        <v>362</v>
      </c>
      <c r="E678" s="69" t="s">
        <v>307</v>
      </c>
      <c r="F678" s="69" t="s">
        <v>394</v>
      </c>
      <c r="G678" s="82">
        <f aca="true" t="shared" si="53" ref="G678:G686">H678+I678</f>
        <v>48003.013999999996</v>
      </c>
      <c r="H678" s="107">
        <f>H679+H694+H700+H704+H709+H714</f>
        <v>48003.013999999996</v>
      </c>
      <c r="I678" s="107">
        <f>I679</f>
        <v>0</v>
      </c>
    </row>
    <row r="679" spans="1:9" ht="41.25">
      <c r="A679" s="45" t="s">
        <v>449</v>
      </c>
      <c r="B679" s="148" t="s">
        <v>397</v>
      </c>
      <c r="C679" s="49" t="s">
        <v>377</v>
      </c>
      <c r="D679" s="49" t="s">
        <v>362</v>
      </c>
      <c r="E679" s="49" t="s">
        <v>31</v>
      </c>
      <c r="F679" s="49" t="s">
        <v>394</v>
      </c>
      <c r="G679" s="83">
        <f t="shared" si="53"/>
        <v>46294.814</v>
      </c>
      <c r="H679" s="106">
        <f>H680</f>
        <v>46294.814</v>
      </c>
      <c r="I679" s="106"/>
    </row>
    <row r="680" spans="1:10" ht="31.5" customHeight="1">
      <c r="A680" s="70" t="s">
        <v>250</v>
      </c>
      <c r="B680" s="66" t="s">
        <v>397</v>
      </c>
      <c r="C680" s="30" t="s">
        <v>377</v>
      </c>
      <c r="D680" s="30" t="s">
        <v>362</v>
      </c>
      <c r="E680" s="30" t="s">
        <v>69</v>
      </c>
      <c r="F680" s="30" t="s">
        <v>394</v>
      </c>
      <c r="G680" s="74">
        <f t="shared" si="53"/>
        <v>46294.814</v>
      </c>
      <c r="H680" s="95">
        <f>H681+H689</f>
        <v>46294.814</v>
      </c>
      <c r="I680" s="95"/>
      <c r="J680" s="42"/>
    </row>
    <row r="681" spans="1:11" ht="54.75" customHeight="1">
      <c r="A681" s="14" t="s">
        <v>245</v>
      </c>
      <c r="B681" s="66" t="s">
        <v>397</v>
      </c>
      <c r="C681" s="30" t="s">
        <v>377</v>
      </c>
      <c r="D681" s="30" t="s">
        <v>362</v>
      </c>
      <c r="E681" s="30" t="s">
        <v>69</v>
      </c>
      <c r="F681" s="30" t="s">
        <v>394</v>
      </c>
      <c r="G681" s="74">
        <f t="shared" si="53"/>
        <v>44523.424999999996</v>
      </c>
      <c r="H681" s="95">
        <f>H682+H684+H686</f>
        <v>44523.424999999996</v>
      </c>
      <c r="I681" s="95">
        <f>I682+I684+I686</f>
        <v>0</v>
      </c>
      <c r="J681" s="74"/>
      <c r="K681" s="73"/>
    </row>
    <row r="682" spans="1:9" ht="72" customHeight="1">
      <c r="A682" s="14" t="s">
        <v>182</v>
      </c>
      <c r="B682" s="66" t="s">
        <v>397</v>
      </c>
      <c r="C682" s="30" t="s">
        <v>377</v>
      </c>
      <c r="D682" s="30" t="s">
        <v>362</v>
      </c>
      <c r="E682" s="30" t="s">
        <v>69</v>
      </c>
      <c r="F682" s="30" t="s">
        <v>151</v>
      </c>
      <c r="G682" s="74">
        <f t="shared" si="53"/>
        <v>37435.178</v>
      </c>
      <c r="H682" s="95">
        <f>H683</f>
        <v>37435.178</v>
      </c>
      <c r="I682" s="95">
        <f>I683</f>
        <v>0</v>
      </c>
    </row>
    <row r="683" spans="1:10" ht="27">
      <c r="A683" s="14" t="s">
        <v>198</v>
      </c>
      <c r="B683" s="66" t="s">
        <v>397</v>
      </c>
      <c r="C683" s="30" t="s">
        <v>377</v>
      </c>
      <c r="D683" s="30" t="s">
        <v>362</v>
      </c>
      <c r="E683" s="30" t="s">
        <v>69</v>
      </c>
      <c r="F683" s="30" t="s">
        <v>158</v>
      </c>
      <c r="G683" s="74">
        <f t="shared" si="53"/>
        <v>37435.178</v>
      </c>
      <c r="H683" s="74">
        <v>37435.178</v>
      </c>
      <c r="I683" s="95"/>
      <c r="J683" s="73"/>
    </row>
    <row r="684" spans="1:11" ht="27">
      <c r="A684" s="14" t="s">
        <v>185</v>
      </c>
      <c r="B684" s="66" t="s">
        <v>397</v>
      </c>
      <c r="C684" s="30" t="s">
        <v>377</v>
      </c>
      <c r="D684" s="30" t="s">
        <v>362</v>
      </c>
      <c r="E684" s="30" t="s">
        <v>69</v>
      </c>
      <c r="F684" s="30" t="s">
        <v>155</v>
      </c>
      <c r="G684" s="74">
        <f t="shared" si="53"/>
        <v>7063.647</v>
      </c>
      <c r="H684" s="74">
        <f>H685</f>
        <v>7063.647</v>
      </c>
      <c r="I684" s="95">
        <f>I685</f>
        <v>0</v>
      </c>
      <c r="K684" s="73"/>
    </row>
    <row r="685" spans="1:10" ht="41.25">
      <c r="A685" s="37" t="s">
        <v>186</v>
      </c>
      <c r="B685" s="17" t="s">
        <v>397</v>
      </c>
      <c r="C685" s="30" t="s">
        <v>377</v>
      </c>
      <c r="D685" s="30" t="s">
        <v>362</v>
      </c>
      <c r="E685" s="30" t="s">
        <v>69</v>
      </c>
      <c r="F685" s="30" t="s">
        <v>187</v>
      </c>
      <c r="G685" s="74">
        <f t="shared" si="53"/>
        <v>7063.647</v>
      </c>
      <c r="H685" s="74">
        <f>7363.647-300</f>
        <v>7063.647</v>
      </c>
      <c r="I685" s="95"/>
      <c r="J685" s="73"/>
    </row>
    <row r="686" spans="1:9" ht="13.5">
      <c r="A686" s="14" t="s">
        <v>190</v>
      </c>
      <c r="B686" s="17" t="s">
        <v>397</v>
      </c>
      <c r="C686" s="30" t="s">
        <v>377</v>
      </c>
      <c r="D686" s="30" t="s">
        <v>362</v>
      </c>
      <c r="E686" s="30" t="s">
        <v>69</v>
      </c>
      <c r="F686" s="30" t="s">
        <v>191</v>
      </c>
      <c r="G686" s="74">
        <f t="shared" si="53"/>
        <v>24.6</v>
      </c>
      <c r="H686" s="74">
        <f>H687+H688</f>
        <v>24.6</v>
      </c>
      <c r="I686" s="95">
        <f>I688</f>
        <v>0</v>
      </c>
    </row>
    <row r="687" spans="1:9" ht="13.5" hidden="1">
      <c r="A687" s="14" t="s">
        <v>194</v>
      </c>
      <c r="B687" s="17" t="s">
        <v>397</v>
      </c>
      <c r="C687" s="30" t="s">
        <v>377</v>
      </c>
      <c r="D687" s="30" t="s">
        <v>362</v>
      </c>
      <c r="E687" s="30" t="s">
        <v>69</v>
      </c>
      <c r="F687" s="30" t="s">
        <v>195</v>
      </c>
      <c r="G687" s="74">
        <f>H687</f>
        <v>0</v>
      </c>
      <c r="H687" s="74"/>
      <c r="I687" s="95"/>
    </row>
    <row r="688" spans="1:9" ht="13.5">
      <c r="A688" s="14" t="s">
        <v>188</v>
      </c>
      <c r="B688" s="17" t="s">
        <v>397</v>
      </c>
      <c r="C688" s="30" t="s">
        <v>377</v>
      </c>
      <c r="D688" s="30" t="s">
        <v>362</v>
      </c>
      <c r="E688" s="30" t="s">
        <v>69</v>
      </c>
      <c r="F688" s="30" t="s">
        <v>189</v>
      </c>
      <c r="G688" s="74">
        <f>H688+I688</f>
        <v>24.6</v>
      </c>
      <c r="H688" s="74">
        <v>24.6</v>
      </c>
      <c r="I688" s="95"/>
    </row>
    <row r="689" spans="1:9" ht="63" customHeight="1">
      <c r="A689" s="70" t="s">
        <v>517</v>
      </c>
      <c r="B689" s="17" t="s">
        <v>397</v>
      </c>
      <c r="C689" s="30" t="s">
        <v>377</v>
      </c>
      <c r="D689" s="30" t="s">
        <v>362</v>
      </c>
      <c r="E689" s="30" t="s">
        <v>69</v>
      </c>
      <c r="F689" s="30" t="s">
        <v>394</v>
      </c>
      <c r="G689" s="74">
        <f>H689</f>
        <v>1771.3890000000001</v>
      </c>
      <c r="H689" s="74">
        <f>H690+H692</f>
        <v>1771.3890000000001</v>
      </c>
      <c r="I689" s="74"/>
    </row>
    <row r="690" spans="1:9" ht="73.5" customHeight="1">
      <c r="A690" s="14" t="s">
        <v>182</v>
      </c>
      <c r="B690" s="17" t="s">
        <v>397</v>
      </c>
      <c r="C690" s="30" t="s">
        <v>377</v>
      </c>
      <c r="D690" s="30" t="s">
        <v>362</v>
      </c>
      <c r="E690" s="30" t="s">
        <v>69</v>
      </c>
      <c r="F690" s="30" t="s">
        <v>151</v>
      </c>
      <c r="G690" s="74">
        <f>H690</f>
        <v>1741.3890000000001</v>
      </c>
      <c r="H690" s="74">
        <f>H691</f>
        <v>1741.3890000000001</v>
      </c>
      <c r="I690" s="74"/>
    </row>
    <row r="691" spans="1:11" ht="29.25" customHeight="1">
      <c r="A691" s="14" t="s">
        <v>198</v>
      </c>
      <c r="B691" s="17" t="s">
        <v>397</v>
      </c>
      <c r="C691" s="30" t="s">
        <v>377</v>
      </c>
      <c r="D691" s="30" t="s">
        <v>362</v>
      </c>
      <c r="E691" s="30" t="s">
        <v>69</v>
      </c>
      <c r="F691" s="30" t="s">
        <v>158</v>
      </c>
      <c r="G691" s="74">
        <f>H691</f>
        <v>1741.3890000000001</v>
      </c>
      <c r="H691" s="74">
        <f>975.2+766.189</f>
        <v>1741.3890000000001</v>
      </c>
      <c r="I691" s="74"/>
      <c r="J691" s="155"/>
      <c r="K691" s="73"/>
    </row>
    <row r="692" spans="1:9" ht="27">
      <c r="A692" s="14" t="s">
        <v>185</v>
      </c>
      <c r="B692" s="17" t="s">
        <v>397</v>
      </c>
      <c r="C692" s="30" t="s">
        <v>377</v>
      </c>
      <c r="D692" s="30" t="s">
        <v>362</v>
      </c>
      <c r="E692" s="30" t="s">
        <v>69</v>
      </c>
      <c r="F692" s="30" t="s">
        <v>155</v>
      </c>
      <c r="G692" s="74">
        <f>H692</f>
        <v>30</v>
      </c>
      <c r="H692" s="74">
        <f>H693</f>
        <v>30</v>
      </c>
      <c r="I692" s="74"/>
    </row>
    <row r="693" spans="1:9" ht="41.25">
      <c r="A693" s="37" t="s">
        <v>186</v>
      </c>
      <c r="B693" s="17" t="s">
        <v>397</v>
      </c>
      <c r="C693" s="30" t="s">
        <v>377</v>
      </c>
      <c r="D693" s="30" t="s">
        <v>362</v>
      </c>
      <c r="E693" s="30" t="s">
        <v>69</v>
      </c>
      <c r="F693" s="30" t="s">
        <v>187</v>
      </c>
      <c r="G693" s="74">
        <f>H693</f>
        <v>30</v>
      </c>
      <c r="H693" s="74">
        <v>30</v>
      </c>
      <c r="I693" s="74"/>
    </row>
    <row r="694" spans="1:9" ht="54.75">
      <c r="A694" s="45" t="s">
        <v>451</v>
      </c>
      <c r="B694" s="148" t="s">
        <v>397</v>
      </c>
      <c r="C694" s="49" t="s">
        <v>377</v>
      </c>
      <c r="D694" s="49" t="s">
        <v>362</v>
      </c>
      <c r="E694" s="49" t="s">
        <v>71</v>
      </c>
      <c r="F694" s="49" t="s">
        <v>394</v>
      </c>
      <c r="G694" s="83">
        <f aca="true" t="shared" si="54" ref="G694:G706">H694+I694</f>
        <v>771</v>
      </c>
      <c r="H694" s="83">
        <f>H695+H698</f>
        <v>771</v>
      </c>
      <c r="I694" s="106">
        <f>I695+I698</f>
        <v>0</v>
      </c>
    </row>
    <row r="695" spans="1:9" ht="13.5">
      <c r="A695" s="14" t="s">
        <v>386</v>
      </c>
      <c r="B695" s="66" t="s">
        <v>397</v>
      </c>
      <c r="C695" s="30" t="s">
        <v>377</v>
      </c>
      <c r="D695" s="30" t="s">
        <v>362</v>
      </c>
      <c r="E695" s="30" t="s">
        <v>72</v>
      </c>
      <c r="F695" s="30" t="s">
        <v>394</v>
      </c>
      <c r="G695" s="74">
        <f t="shared" si="54"/>
        <v>491</v>
      </c>
      <c r="H695" s="95">
        <f>H696</f>
        <v>491</v>
      </c>
      <c r="I695" s="95">
        <f>I696</f>
        <v>0</v>
      </c>
    </row>
    <row r="696" spans="1:9" ht="27">
      <c r="A696" s="14" t="s">
        <v>185</v>
      </c>
      <c r="B696" s="66" t="s">
        <v>397</v>
      </c>
      <c r="C696" s="30" t="s">
        <v>377</v>
      </c>
      <c r="D696" s="30" t="s">
        <v>362</v>
      </c>
      <c r="E696" s="30" t="s">
        <v>72</v>
      </c>
      <c r="F696" s="30" t="s">
        <v>155</v>
      </c>
      <c r="G696" s="74">
        <f t="shared" si="54"/>
        <v>491</v>
      </c>
      <c r="H696" s="95">
        <f>H697</f>
        <v>491</v>
      </c>
      <c r="I696" s="95">
        <f>I697</f>
        <v>0</v>
      </c>
    </row>
    <row r="697" spans="1:9" ht="41.25">
      <c r="A697" s="37" t="s">
        <v>186</v>
      </c>
      <c r="B697" s="66" t="s">
        <v>397</v>
      </c>
      <c r="C697" s="30" t="s">
        <v>377</v>
      </c>
      <c r="D697" s="30" t="s">
        <v>362</v>
      </c>
      <c r="E697" s="30" t="s">
        <v>73</v>
      </c>
      <c r="F697" s="30" t="s">
        <v>187</v>
      </c>
      <c r="G697" s="74">
        <f t="shared" si="54"/>
        <v>491</v>
      </c>
      <c r="H697" s="74">
        <f>320+3+18+150</f>
        <v>491</v>
      </c>
      <c r="I697" s="95"/>
    </row>
    <row r="698" spans="1:9" ht="41.25">
      <c r="A698" s="14" t="s">
        <v>208</v>
      </c>
      <c r="B698" s="66" t="s">
        <v>397</v>
      </c>
      <c r="C698" s="30" t="s">
        <v>377</v>
      </c>
      <c r="D698" s="30" t="s">
        <v>362</v>
      </c>
      <c r="E698" s="30" t="s">
        <v>72</v>
      </c>
      <c r="F698" s="30" t="s">
        <v>209</v>
      </c>
      <c r="G698" s="74">
        <f t="shared" si="54"/>
        <v>280</v>
      </c>
      <c r="H698" s="95">
        <f>H699</f>
        <v>280</v>
      </c>
      <c r="I698" s="95">
        <f>I699</f>
        <v>0</v>
      </c>
    </row>
    <row r="699" spans="1:9" ht="27">
      <c r="A699" s="14" t="s">
        <v>132</v>
      </c>
      <c r="B699" s="66" t="s">
        <v>397</v>
      </c>
      <c r="C699" s="30" t="s">
        <v>377</v>
      </c>
      <c r="D699" s="30" t="s">
        <v>362</v>
      </c>
      <c r="E699" s="30" t="s">
        <v>74</v>
      </c>
      <c r="F699" s="30" t="s">
        <v>275</v>
      </c>
      <c r="G699" s="74">
        <f t="shared" si="54"/>
        <v>280</v>
      </c>
      <c r="H699" s="95">
        <v>280</v>
      </c>
      <c r="I699" s="95"/>
    </row>
    <row r="700" spans="1:9" ht="45" customHeight="1">
      <c r="A700" s="45" t="s">
        <v>452</v>
      </c>
      <c r="B700" s="148" t="s">
        <v>397</v>
      </c>
      <c r="C700" s="49" t="s">
        <v>377</v>
      </c>
      <c r="D700" s="49" t="s">
        <v>362</v>
      </c>
      <c r="E700" s="49" t="s">
        <v>38</v>
      </c>
      <c r="F700" s="49" t="s">
        <v>394</v>
      </c>
      <c r="G700" s="83">
        <f t="shared" si="54"/>
        <v>305</v>
      </c>
      <c r="H700" s="106">
        <f>H701</f>
        <v>305</v>
      </c>
      <c r="I700" s="106">
        <f aca="true" t="shared" si="55" ref="H700:I702">I701</f>
        <v>0</v>
      </c>
    </row>
    <row r="701" spans="1:9" ht="13.5">
      <c r="A701" s="14" t="s">
        <v>386</v>
      </c>
      <c r="B701" s="66" t="s">
        <v>397</v>
      </c>
      <c r="C701" s="30" t="s">
        <v>377</v>
      </c>
      <c r="D701" s="30" t="s">
        <v>362</v>
      </c>
      <c r="E701" s="30" t="s">
        <v>39</v>
      </c>
      <c r="F701" s="30" t="s">
        <v>394</v>
      </c>
      <c r="G701" s="74">
        <f t="shared" si="54"/>
        <v>305</v>
      </c>
      <c r="H701" s="95">
        <f>H702+H707</f>
        <v>305</v>
      </c>
      <c r="I701" s="95">
        <f>I702</f>
        <v>0</v>
      </c>
    </row>
    <row r="702" spans="1:9" ht="27">
      <c r="A702" s="14" t="s">
        <v>185</v>
      </c>
      <c r="B702" s="66" t="s">
        <v>397</v>
      </c>
      <c r="C702" s="30" t="s">
        <v>377</v>
      </c>
      <c r="D702" s="30" t="s">
        <v>362</v>
      </c>
      <c r="E702" s="30" t="s">
        <v>75</v>
      </c>
      <c r="F702" s="30" t="s">
        <v>155</v>
      </c>
      <c r="G702" s="74">
        <f t="shared" si="54"/>
        <v>10</v>
      </c>
      <c r="H702" s="74">
        <f t="shared" si="55"/>
        <v>10</v>
      </c>
      <c r="I702" s="74">
        <f t="shared" si="55"/>
        <v>0</v>
      </c>
    </row>
    <row r="703" spans="1:9" ht="41.25">
      <c r="A703" s="37" t="s">
        <v>186</v>
      </c>
      <c r="B703" s="66" t="s">
        <v>397</v>
      </c>
      <c r="C703" s="30" t="s">
        <v>377</v>
      </c>
      <c r="D703" s="30" t="s">
        <v>362</v>
      </c>
      <c r="E703" s="30" t="s">
        <v>75</v>
      </c>
      <c r="F703" s="30" t="s">
        <v>187</v>
      </c>
      <c r="G703" s="74">
        <f t="shared" si="54"/>
        <v>10</v>
      </c>
      <c r="H703" s="74">
        <v>10</v>
      </c>
      <c r="I703" s="74"/>
    </row>
    <row r="704" spans="1:9" ht="45" customHeight="1" hidden="1">
      <c r="A704" s="45" t="s">
        <v>273</v>
      </c>
      <c r="B704" s="66" t="s">
        <v>397</v>
      </c>
      <c r="C704" s="30" t="s">
        <v>377</v>
      </c>
      <c r="D704" s="30" t="s">
        <v>362</v>
      </c>
      <c r="E704" s="30" t="s">
        <v>75</v>
      </c>
      <c r="F704" s="49" t="s">
        <v>394</v>
      </c>
      <c r="G704" s="83">
        <f t="shared" si="54"/>
        <v>0</v>
      </c>
      <c r="H704" s="83">
        <f>H705</f>
        <v>0</v>
      </c>
      <c r="I704" s="83"/>
    </row>
    <row r="705" spans="1:9" ht="27" hidden="1">
      <c r="A705" s="14" t="s">
        <v>185</v>
      </c>
      <c r="B705" s="66" t="s">
        <v>397</v>
      </c>
      <c r="C705" s="30" t="s">
        <v>377</v>
      </c>
      <c r="D705" s="30" t="s">
        <v>362</v>
      </c>
      <c r="E705" s="30" t="s">
        <v>75</v>
      </c>
      <c r="F705" s="20" t="s">
        <v>155</v>
      </c>
      <c r="G705" s="95">
        <f t="shared" si="54"/>
        <v>0</v>
      </c>
      <c r="H705" s="95">
        <f>H706</f>
        <v>0</v>
      </c>
      <c r="I705" s="74"/>
    </row>
    <row r="706" spans="1:9" ht="41.25" hidden="1">
      <c r="A706" s="37" t="s">
        <v>186</v>
      </c>
      <c r="B706" s="66" t="s">
        <v>397</v>
      </c>
      <c r="C706" s="30" t="s">
        <v>377</v>
      </c>
      <c r="D706" s="30" t="s">
        <v>362</v>
      </c>
      <c r="E706" s="30" t="s">
        <v>75</v>
      </c>
      <c r="F706" s="20" t="s">
        <v>187</v>
      </c>
      <c r="G706" s="95">
        <f t="shared" si="54"/>
        <v>0</v>
      </c>
      <c r="H706" s="95"/>
      <c r="I706" s="74"/>
    </row>
    <row r="707" spans="1:9" ht="41.25">
      <c r="A707" s="14" t="s">
        <v>208</v>
      </c>
      <c r="B707" s="66" t="s">
        <v>397</v>
      </c>
      <c r="C707" s="30" t="s">
        <v>377</v>
      </c>
      <c r="D707" s="30" t="s">
        <v>362</v>
      </c>
      <c r="E707" s="30" t="s">
        <v>75</v>
      </c>
      <c r="F707" s="20" t="s">
        <v>209</v>
      </c>
      <c r="G707" s="95">
        <f>H707</f>
        <v>295</v>
      </c>
      <c r="H707" s="95">
        <f>H708</f>
        <v>295</v>
      </c>
      <c r="I707" s="74"/>
    </row>
    <row r="708" spans="1:9" ht="13.5">
      <c r="A708" s="14" t="s">
        <v>210</v>
      </c>
      <c r="B708" s="66" t="s">
        <v>397</v>
      </c>
      <c r="C708" s="30" t="s">
        <v>377</v>
      </c>
      <c r="D708" s="30" t="s">
        <v>362</v>
      </c>
      <c r="E708" s="30" t="s">
        <v>75</v>
      </c>
      <c r="F708" s="20" t="s">
        <v>275</v>
      </c>
      <c r="G708" s="95">
        <f>H708</f>
        <v>295</v>
      </c>
      <c r="H708" s="95">
        <f>305-10</f>
        <v>295</v>
      </c>
      <c r="I708" s="74"/>
    </row>
    <row r="709" spans="1:9" ht="70.5" customHeight="1">
      <c r="A709" s="46" t="s">
        <v>505</v>
      </c>
      <c r="B709" s="63" t="s">
        <v>397</v>
      </c>
      <c r="C709" s="49" t="s">
        <v>377</v>
      </c>
      <c r="D709" s="49" t="s">
        <v>362</v>
      </c>
      <c r="E709" s="49" t="s">
        <v>307</v>
      </c>
      <c r="F709" s="49" t="s">
        <v>394</v>
      </c>
      <c r="G709" s="83">
        <f>H709+I709</f>
        <v>560</v>
      </c>
      <c r="H709" s="83">
        <f>H710+H712</f>
        <v>560</v>
      </c>
      <c r="I709" s="83"/>
    </row>
    <row r="710" spans="1:9" ht="34.5" customHeight="1">
      <c r="A710" s="14" t="s">
        <v>185</v>
      </c>
      <c r="B710" s="17" t="s">
        <v>397</v>
      </c>
      <c r="C710" s="30" t="s">
        <v>377</v>
      </c>
      <c r="D710" s="30" t="s">
        <v>362</v>
      </c>
      <c r="E710" s="30" t="s">
        <v>801</v>
      </c>
      <c r="F710" s="30" t="s">
        <v>155</v>
      </c>
      <c r="G710" s="74">
        <f>H710</f>
        <v>270</v>
      </c>
      <c r="H710" s="74">
        <f>H711</f>
        <v>270</v>
      </c>
      <c r="I710" s="74"/>
    </row>
    <row r="711" spans="1:9" ht="45.75" customHeight="1">
      <c r="A711" s="37" t="s">
        <v>186</v>
      </c>
      <c r="B711" s="17" t="s">
        <v>397</v>
      </c>
      <c r="C711" s="30" t="s">
        <v>377</v>
      </c>
      <c r="D711" s="30" t="s">
        <v>362</v>
      </c>
      <c r="E711" s="30" t="s">
        <v>801</v>
      </c>
      <c r="F711" s="30" t="s">
        <v>187</v>
      </c>
      <c r="G711" s="74">
        <f>H711</f>
        <v>270</v>
      </c>
      <c r="H711" s="74">
        <v>270</v>
      </c>
      <c r="I711" s="74"/>
    </row>
    <row r="712" spans="1:9" ht="42" customHeight="1">
      <c r="A712" s="14" t="s">
        <v>208</v>
      </c>
      <c r="B712" s="66" t="s">
        <v>397</v>
      </c>
      <c r="C712" s="20" t="s">
        <v>377</v>
      </c>
      <c r="D712" s="20" t="s">
        <v>362</v>
      </c>
      <c r="E712" s="30" t="s">
        <v>504</v>
      </c>
      <c r="F712" s="30" t="s">
        <v>209</v>
      </c>
      <c r="G712" s="95">
        <f>H712+I712</f>
        <v>290</v>
      </c>
      <c r="H712" s="95">
        <f>H713</f>
        <v>290</v>
      </c>
      <c r="I712" s="74"/>
    </row>
    <row r="713" spans="1:9" ht="28.5" customHeight="1">
      <c r="A713" s="14" t="s">
        <v>132</v>
      </c>
      <c r="B713" s="66" t="s">
        <v>397</v>
      </c>
      <c r="C713" s="20" t="s">
        <v>377</v>
      </c>
      <c r="D713" s="20" t="s">
        <v>362</v>
      </c>
      <c r="E713" s="30" t="s">
        <v>504</v>
      </c>
      <c r="F713" s="30" t="s">
        <v>275</v>
      </c>
      <c r="G713" s="95">
        <f>H713+I713</f>
        <v>290</v>
      </c>
      <c r="H713" s="95">
        <f>260+30</f>
        <v>290</v>
      </c>
      <c r="I713" s="74"/>
    </row>
    <row r="714" spans="1:9" ht="28.5" customHeight="1">
      <c r="A714" s="87" t="s">
        <v>149</v>
      </c>
      <c r="B714" s="66" t="s">
        <v>397</v>
      </c>
      <c r="C714" s="20" t="s">
        <v>377</v>
      </c>
      <c r="D714" s="20" t="s">
        <v>362</v>
      </c>
      <c r="E714" s="20" t="s">
        <v>13</v>
      </c>
      <c r="F714" s="20" t="s">
        <v>394</v>
      </c>
      <c r="G714" s="95">
        <f>H714</f>
        <v>72.2</v>
      </c>
      <c r="H714" s="95">
        <f>H715</f>
        <v>72.2</v>
      </c>
      <c r="I714" s="95"/>
    </row>
    <row r="715" spans="1:9" ht="42" customHeight="1">
      <c r="A715" s="65" t="s">
        <v>150</v>
      </c>
      <c r="B715" s="66" t="s">
        <v>397</v>
      </c>
      <c r="C715" s="20" t="s">
        <v>377</v>
      </c>
      <c r="D715" s="20" t="s">
        <v>362</v>
      </c>
      <c r="E715" s="20" t="s">
        <v>14</v>
      </c>
      <c r="F715" s="20" t="s">
        <v>394</v>
      </c>
      <c r="G715" s="95">
        <f>H715</f>
        <v>72.2</v>
      </c>
      <c r="H715" s="95">
        <f>H716</f>
        <v>72.2</v>
      </c>
      <c r="I715" s="95"/>
    </row>
    <row r="716" spans="1:9" ht="15.75" customHeight="1">
      <c r="A716" s="67" t="s">
        <v>798</v>
      </c>
      <c r="B716" s="66" t="s">
        <v>397</v>
      </c>
      <c r="C716" s="20" t="s">
        <v>377</v>
      </c>
      <c r="D716" s="20" t="s">
        <v>362</v>
      </c>
      <c r="E716" s="20" t="s">
        <v>799</v>
      </c>
      <c r="F716" s="20" t="s">
        <v>394</v>
      </c>
      <c r="G716" s="95">
        <f>H716</f>
        <v>72.2</v>
      </c>
      <c r="H716" s="95">
        <f>H717</f>
        <v>72.2</v>
      </c>
      <c r="I716" s="95"/>
    </row>
    <row r="717" spans="1:9" ht="28.5" customHeight="1">
      <c r="A717" s="65" t="s">
        <v>185</v>
      </c>
      <c r="B717" s="66" t="s">
        <v>397</v>
      </c>
      <c r="C717" s="20" t="s">
        <v>377</v>
      </c>
      <c r="D717" s="20" t="s">
        <v>362</v>
      </c>
      <c r="E717" s="20" t="s">
        <v>799</v>
      </c>
      <c r="F717" s="20" t="s">
        <v>155</v>
      </c>
      <c r="G717" s="95">
        <f>H717</f>
        <v>72.2</v>
      </c>
      <c r="H717" s="95">
        <f>H718</f>
        <v>72.2</v>
      </c>
      <c r="I717" s="95"/>
    </row>
    <row r="718" spans="1:9" ht="41.25" customHeight="1">
      <c r="A718" s="67" t="s">
        <v>186</v>
      </c>
      <c r="B718" s="66" t="s">
        <v>397</v>
      </c>
      <c r="C718" s="20" t="s">
        <v>377</v>
      </c>
      <c r="D718" s="20" t="s">
        <v>362</v>
      </c>
      <c r="E718" s="20" t="s">
        <v>799</v>
      </c>
      <c r="F718" s="20" t="s">
        <v>187</v>
      </c>
      <c r="G718" s="95">
        <f>H718</f>
        <v>72.2</v>
      </c>
      <c r="H718" s="95">
        <v>72.2</v>
      </c>
      <c r="I718" s="95"/>
    </row>
    <row r="719" spans="1:9" ht="28.5" customHeight="1" hidden="1">
      <c r="A719" s="67"/>
      <c r="B719" s="66" t="s">
        <v>397</v>
      </c>
      <c r="C719" s="20"/>
      <c r="D719" s="20"/>
      <c r="E719" s="20"/>
      <c r="F719" s="20"/>
      <c r="G719" s="95"/>
      <c r="H719" s="95"/>
      <c r="I719" s="95"/>
    </row>
    <row r="720" spans="1:9" ht="28.5" customHeight="1" hidden="1">
      <c r="A720" s="67"/>
      <c r="B720" s="66"/>
      <c r="C720" s="20"/>
      <c r="D720" s="20"/>
      <c r="E720" s="20"/>
      <c r="F720" s="20"/>
      <c r="G720" s="95"/>
      <c r="H720" s="95"/>
      <c r="I720" s="95"/>
    </row>
    <row r="721" spans="1:9" ht="28.5" customHeight="1" hidden="1">
      <c r="A721" s="67"/>
      <c r="B721" s="66"/>
      <c r="C721" s="20"/>
      <c r="D721" s="20"/>
      <c r="E721" s="20"/>
      <c r="F721" s="20"/>
      <c r="G721" s="95"/>
      <c r="H721" s="95"/>
      <c r="I721" s="95"/>
    </row>
    <row r="722" spans="1:9" ht="28.5" customHeight="1" hidden="1">
      <c r="A722" s="67"/>
      <c r="B722" s="66"/>
      <c r="C722" s="20"/>
      <c r="D722" s="20"/>
      <c r="E722" s="20"/>
      <c r="F722" s="20"/>
      <c r="G722" s="95"/>
      <c r="H722" s="95"/>
      <c r="I722" s="95"/>
    </row>
    <row r="723" spans="1:9" ht="13.5">
      <c r="A723" s="68" t="s">
        <v>217</v>
      </c>
      <c r="B723" s="150" t="s">
        <v>397</v>
      </c>
      <c r="C723" s="69" t="s">
        <v>218</v>
      </c>
      <c r="D723" s="69" t="s">
        <v>147</v>
      </c>
      <c r="E723" s="69" t="s">
        <v>307</v>
      </c>
      <c r="F723" s="69" t="s">
        <v>394</v>
      </c>
      <c r="G723" s="82">
        <f>H723+I723</f>
        <v>6923.032999999999</v>
      </c>
      <c r="H723" s="107">
        <f>H728</f>
        <v>0</v>
      </c>
      <c r="I723" s="107">
        <f>I724+I728+I736</f>
        <v>6923.032999999999</v>
      </c>
    </row>
    <row r="724" spans="1:9" ht="14.25">
      <c r="A724" s="64" t="s">
        <v>572</v>
      </c>
      <c r="B724" s="76" t="s">
        <v>397</v>
      </c>
      <c r="C724" s="62" t="s">
        <v>218</v>
      </c>
      <c r="D724" s="62" t="s">
        <v>153</v>
      </c>
      <c r="E724" s="62" t="s">
        <v>307</v>
      </c>
      <c r="F724" s="62" t="s">
        <v>394</v>
      </c>
      <c r="G724" s="82">
        <f>H724+I724</f>
        <v>1130</v>
      </c>
      <c r="H724" s="107">
        <f aca="true" t="shared" si="56" ref="H724:I726">H725</f>
        <v>0</v>
      </c>
      <c r="I724" s="107">
        <f>I725</f>
        <v>1130</v>
      </c>
    </row>
    <row r="725" spans="1:9" ht="82.5">
      <c r="A725" s="45" t="s">
        <v>573</v>
      </c>
      <c r="B725" s="17" t="s">
        <v>397</v>
      </c>
      <c r="C725" s="30" t="s">
        <v>218</v>
      </c>
      <c r="D725" s="30" t="s">
        <v>153</v>
      </c>
      <c r="E725" s="49" t="s">
        <v>49</v>
      </c>
      <c r="F725" s="49" t="s">
        <v>394</v>
      </c>
      <c r="G725" s="83">
        <f>I725</f>
        <v>1130</v>
      </c>
      <c r="H725" s="83">
        <f t="shared" si="56"/>
        <v>0</v>
      </c>
      <c r="I725" s="83">
        <f t="shared" si="56"/>
        <v>1130</v>
      </c>
    </row>
    <row r="726" spans="1:9" ht="27">
      <c r="A726" s="14" t="s">
        <v>199</v>
      </c>
      <c r="B726" s="17" t="s">
        <v>397</v>
      </c>
      <c r="C726" s="30" t="s">
        <v>218</v>
      </c>
      <c r="D726" s="30" t="s">
        <v>153</v>
      </c>
      <c r="E726" s="30" t="s">
        <v>821</v>
      </c>
      <c r="F726" s="30" t="s">
        <v>156</v>
      </c>
      <c r="G726" s="74">
        <f>I726</f>
        <v>1130</v>
      </c>
      <c r="H726" s="74">
        <f t="shared" si="56"/>
        <v>0</v>
      </c>
      <c r="I726" s="74">
        <f t="shared" si="56"/>
        <v>1130</v>
      </c>
    </row>
    <row r="727" spans="1:9" ht="27">
      <c r="A727" s="14" t="s">
        <v>202</v>
      </c>
      <c r="B727" s="17" t="s">
        <v>397</v>
      </c>
      <c r="C727" s="30" t="s">
        <v>218</v>
      </c>
      <c r="D727" s="30" t="s">
        <v>153</v>
      </c>
      <c r="E727" s="30" t="s">
        <v>821</v>
      </c>
      <c r="F727" s="30" t="s">
        <v>203</v>
      </c>
      <c r="G727" s="74">
        <f>I727</f>
        <v>1130</v>
      </c>
      <c r="H727" s="74"/>
      <c r="I727" s="74">
        <v>1130</v>
      </c>
    </row>
    <row r="728" spans="1:10" ht="14.25">
      <c r="A728" s="64" t="s">
        <v>387</v>
      </c>
      <c r="B728" s="76" t="s">
        <v>397</v>
      </c>
      <c r="C728" s="62" t="s">
        <v>218</v>
      </c>
      <c r="D728" s="62" t="s">
        <v>157</v>
      </c>
      <c r="E728" s="62" t="s">
        <v>307</v>
      </c>
      <c r="F728" s="62" t="s">
        <v>394</v>
      </c>
      <c r="G728" s="77">
        <f aca="true" t="shared" si="57" ref="G728:G745">H728+I728</f>
        <v>5493.032999999999</v>
      </c>
      <c r="H728" s="77">
        <f>H729</f>
        <v>0</v>
      </c>
      <c r="I728" s="77">
        <f>I731</f>
        <v>5493.032999999999</v>
      </c>
      <c r="J728" s="73"/>
    </row>
    <row r="729" spans="1:9" ht="41.25">
      <c r="A729" s="45" t="s">
        <v>449</v>
      </c>
      <c r="B729" s="148" t="s">
        <v>397</v>
      </c>
      <c r="C729" s="49" t="s">
        <v>218</v>
      </c>
      <c r="D729" s="49" t="s">
        <v>147</v>
      </c>
      <c r="E729" s="49" t="s">
        <v>31</v>
      </c>
      <c r="F729" s="49" t="s">
        <v>394</v>
      </c>
      <c r="G729" s="74">
        <f t="shared" si="57"/>
        <v>5493.032999999999</v>
      </c>
      <c r="H729" s="95">
        <f>H730</f>
        <v>0</v>
      </c>
      <c r="I729" s="95">
        <f>I730</f>
        <v>5493.032999999999</v>
      </c>
    </row>
    <row r="730" spans="1:9" ht="45" customHeight="1">
      <c r="A730" s="70" t="s">
        <v>246</v>
      </c>
      <c r="B730" s="66" t="s">
        <v>397</v>
      </c>
      <c r="C730" s="30" t="s">
        <v>218</v>
      </c>
      <c r="D730" s="30" t="s">
        <v>157</v>
      </c>
      <c r="E730" s="30" t="s">
        <v>44</v>
      </c>
      <c r="F730" s="30" t="s">
        <v>394</v>
      </c>
      <c r="G730" s="74">
        <f t="shared" si="57"/>
        <v>5493.032999999999</v>
      </c>
      <c r="H730" s="95">
        <f>H731</f>
        <v>0</v>
      </c>
      <c r="I730" s="95">
        <f>I731</f>
        <v>5493.032999999999</v>
      </c>
    </row>
    <row r="731" spans="1:11" ht="69">
      <c r="A731" s="14" t="s">
        <v>220</v>
      </c>
      <c r="B731" s="17" t="s">
        <v>397</v>
      </c>
      <c r="C731" s="30" t="s">
        <v>218</v>
      </c>
      <c r="D731" s="30" t="s">
        <v>157</v>
      </c>
      <c r="E731" s="30" t="s">
        <v>90</v>
      </c>
      <c r="F731" s="30" t="s">
        <v>394</v>
      </c>
      <c r="G731" s="74">
        <f t="shared" si="57"/>
        <v>5493.032999999999</v>
      </c>
      <c r="H731" s="74">
        <f>H733</f>
        <v>0</v>
      </c>
      <c r="I731" s="74">
        <f>I732+I733</f>
        <v>5493.032999999999</v>
      </c>
      <c r="K731" s="73"/>
    </row>
    <row r="732" spans="1:10" ht="41.25">
      <c r="A732" s="37" t="s">
        <v>186</v>
      </c>
      <c r="B732" s="17" t="s">
        <v>397</v>
      </c>
      <c r="C732" s="30" t="s">
        <v>218</v>
      </c>
      <c r="D732" s="30" t="s">
        <v>157</v>
      </c>
      <c r="E732" s="30" t="s">
        <v>90</v>
      </c>
      <c r="F732" s="30" t="s">
        <v>187</v>
      </c>
      <c r="G732" s="74">
        <f t="shared" si="57"/>
        <v>82.3955</v>
      </c>
      <c r="H732" s="74"/>
      <c r="I732" s="74">
        <v>82.3955</v>
      </c>
      <c r="J732" s="327"/>
    </row>
    <row r="733" spans="1:9" ht="27">
      <c r="A733" s="43" t="s">
        <v>200</v>
      </c>
      <c r="B733" s="17" t="s">
        <v>397</v>
      </c>
      <c r="C733" s="30" t="s">
        <v>218</v>
      </c>
      <c r="D733" s="30" t="s">
        <v>157</v>
      </c>
      <c r="E733" s="30" t="s">
        <v>90</v>
      </c>
      <c r="F733" s="10">
        <v>310</v>
      </c>
      <c r="G733" s="74">
        <f t="shared" si="57"/>
        <v>5410.6375</v>
      </c>
      <c r="H733" s="74"/>
      <c r="I733" s="74">
        <v>5410.6375</v>
      </c>
    </row>
    <row r="734" spans="1:9" ht="41.25">
      <c r="A734" s="45" t="s">
        <v>450</v>
      </c>
      <c r="B734" s="17" t="s">
        <v>397</v>
      </c>
      <c r="C734" s="30" t="s">
        <v>218</v>
      </c>
      <c r="D734" s="30" t="s">
        <v>157</v>
      </c>
      <c r="E734" s="49" t="s">
        <v>31</v>
      </c>
      <c r="F734" s="49" t="s">
        <v>394</v>
      </c>
      <c r="G734" s="74">
        <f t="shared" si="57"/>
        <v>300</v>
      </c>
      <c r="H734" s="74"/>
      <c r="I734" s="74">
        <f>I735</f>
        <v>300</v>
      </c>
    </row>
    <row r="735" spans="1:9" ht="33" customHeight="1">
      <c r="A735" s="70" t="s">
        <v>441</v>
      </c>
      <c r="B735" s="17" t="s">
        <v>397</v>
      </c>
      <c r="C735" s="30" t="s">
        <v>218</v>
      </c>
      <c r="D735" s="30" t="s">
        <v>157</v>
      </c>
      <c r="E735" s="30" t="s">
        <v>66</v>
      </c>
      <c r="F735" s="30" t="s">
        <v>394</v>
      </c>
      <c r="G735" s="74">
        <f t="shared" si="57"/>
        <v>300</v>
      </c>
      <c r="H735" s="74"/>
      <c r="I735" s="74">
        <f>I736</f>
        <v>300</v>
      </c>
    </row>
    <row r="736" spans="1:9" ht="54.75">
      <c r="A736" s="68" t="s">
        <v>698</v>
      </c>
      <c r="B736" s="150" t="s">
        <v>397</v>
      </c>
      <c r="C736" s="69" t="s">
        <v>218</v>
      </c>
      <c r="D736" s="69" t="s">
        <v>157</v>
      </c>
      <c r="E736" s="69" t="s">
        <v>66</v>
      </c>
      <c r="F736" s="69" t="s">
        <v>394</v>
      </c>
      <c r="G736" s="82">
        <f t="shared" si="57"/>
        <v>300</v>
      </c>
      <c r="H736" s="107"/>
      <c r="I736" s="107">
        <f>I737+I759</f>
        <v>300</v>
      </c>
    </row>
    <row r="737" spans="1:9" ht="27">
      <c r="A737" s="37" t="s">
        <v>199</v>
      </c>
      <c r="B737" s="66" t="s">
        <v>397</v>
      </c>
      <c r="C737" s="30" t="s">
        <v>218</v>
      </c>
      <c r="D737" s="30" t="s">
        <v>157</v>
      </c>
      <c r="E737" s="30" t="s">
        <v>67</v>
      </c>
      <c r="F737" s="30" t="s">
        <v>156</v>
      </c>
      <c r="G737" s="74">
        <f t="shared" si="57"/>
        <v>300</v>
      </c>
      <c r="H737" s="95"/>
      <c r="I737" s="95">
        <f>I738</f>
        <v>300</v>
      </c>
    </row>
    <row r="738" spans="1:9" ht="33" customHeight="1">
      <c r="A738" s="37" t="s">
        <v>200</v>
      </c>
      <c r="B738" s="17" t="s">
        <v>397</v>
      </c>
      <c r="C738" s="30" t="s">
        <v>218</v>
      </c>
      <c r="D738" s="30" t="s">
        <v>157</v>
      </c>
      <c r="E738" s="30" t="s">
        <v>67</v>
      </c>
      <c r="F738" s="30" t="s">
        <v>201</v>
      </c>
      <c r="G738" s="74">
        <f t="shared" si="57"/>
        <v>300</v>
      </c>
      <c r="H738" s="74"/>
      <c r="I738" s="74">
        <v>300</v>
      </c>
    </row>
    <row r="739" spans="1:9" ht="17.25" customHeight="1">
      <c r="A739" s="68" t="s">
        <v>221</v>
      </c>
      <c r="B739" s="75" t="s">
        <v>397</v>
      </c>
      <c r="C739" s="69" t="s">
        <v>163</v>
      </c>
      <c r="D739" s="69" t="s">
        <v>147</v>
      </c>
      <c r="E739" s="69" t="s">
        <v>307</v>
      </c>
      <c r="F739" s="69" t="s">
        <v>394</v>
      </c>
      <c r="G739" s="82">
        <f t="shared" si="57"/>
        <v>209.13615</v>
      </c>
      <c r="H739" s="82">
        <f>H740</f>
        <v>65.59095</v>
      </c>
      <c r="I739" s="82">
        <f>I740</f>
        <v>143.5452</v>
      </c>
    </row>
    <row r="740" spans="1:9" ht="17.25" customHeight="1">
      <c r="A740" s="14" t="s">
        <v>331</v>
      </c>
      <c r="B740" s="17" t="s">
        <v>397</v>
      </c>
      <c r="C740" s="30" t="s">
        <v>163</v>
      </c>
      <c r="D740" s="30" t="s">
        <v>148</v>
      </c>
      <c r="E740" s="30" t="s">
        <v>307</v>
      </c>
      <c r="F740" s="30" t="s">
        <v>394</v>
      </c>
      <c r="G740" s="74">
        <f>H740+I740</f>
        <v>209.13615</v>
      </c>
      <c r="H740" s="74">
        <f>H741</f>
        <v>65.59095</v>
      </c>
      <c r="I740" s="74">
        <f>I741</f>
        <v>143.5452</v>
      </c>
    </row>
    <row r="741" spans="1:9" ht="46.5" customHeight="1">
      <c r="A741" s="45" t="s">
        <v>455</v>
      </c>
      <c r="B741" s="17" t="s">
        <v>397</v>
      </c>
      <c r="C741" s="30" t="s">
        <v>163</v>
      </c>
      <c r="D741" s="30" t="s">
        <v>148</v>
      </c>
      <c r="E741" s="49" t="s">
        <v>91</v>
      </c>
      <c r="F741" s="30" t="s">
        <v>394</v>
      </c>
      <c r="G741" s="74">
        <f>H741+I741</f>
        <v>209.13615</v>
      </c>
      <c r="H741" s="74">
        <f>H742+H745</f>
        <v>65.59095</v>
      </c>
      <c r="I741" s="74">
        <f>I742+I745</f>
        <v>143.5452</v>
      </c>
    </row>
    <row r="742" spans="1:9" ht="28.5" customHeight="1">
      <c r="A742" s="14" t="s">
        <v>222</v>
      </c>
      <c r="B742" s="17" t="s">
        <v>397</v>
      </c>
      <c r="C742" s="30" t="s">
        <v>163</v>
      </c>
      <c r="D742" s="30" t="s">
        <v>148</v>
      </c>
      <c r="E742" s="30" t="s">
        <v>92</v>
      </c>
      <c r="F742" s="30" t="s">
        <v>394</v>
      </c>
      <c r="G742" s="74">
        <f>H742+I742</f>
        <v>64.141</v>
      </c>
      <c r="H742" s="74">
        <f>H743</f>
        <v>64.141</v>
      </c>
      <c r="I742" s="74"/>
    </row>
    <row r="743" spans="1:9" ht="48" customHeight="1">
      <c r="A743" s="14" t="s">
        <v>580</v>
      </c>
      <c r="B743" s="17" t="s">
        <v>397</v>
      </c>
      <c r="C743" s="30" t="s">
        <v>163</v>
      </c>
      <c r="D743" s="30" t="s">
        <v>148</v>
      </c>
      <c r="E743" s="30" t="s">
        <v>92</v>
      </c>
      <c r="F743" s="30" t="s">
        <v>209</v>
      </c>
      <c r="G743" s="74">
        <f>H743</f>
        <v>64.141</v>
      </c>
      <c r="H743" s="74">
        <f>H744</f>
        <v>64.141</v>
      </c>
      <c r="I743" s="74"/>
    </row>
    <row r="744" spans="1:9" ht="21" customHeight="1">
      <c r="A744" s="14" t="s">
        <v>173</v>
      </c>
      <c r="B744" s="17" t="s">
        <v>397</v>
      </c>
      <c r="C744" s="30" t="s">
        <v>163</v>
      </c>
      <c r="D744" s="30" t="s">
        <v>148</v>
      </c>
      <c r="E744" s="30" t="s">
        <v>92</v>
      </c>
      <c r="F744" s="30" t="s">
        <v>275</v>
      </c>
      <c r="G744" s="74">
        <f>H744</f>
        <v>64.141</v>
      </c>
      <c r="H744" s="74">
        <v>64.141</v>
      </c>
      <c r="I744" s="74"/>
    </row>
    <row r="745" spans="1:9" ht="42" customHeight="1">
      <c r="A745" s="68" t="s">
        <v>683</v>
      </c>
      <c r="B745" s="17" t="s">
        <v>397</v>
      </c>
      <c r="C745" s="69" t="s">
        <v>163</v>
      </c>
      <c r="D745" s="69" t="s">
        <v>148</v>
      </c>
      <c r="E745" s="69" t="s">
        <v>91</v>
      </c>
      <c r="F745" s="69" t="s">
        <v>394</v>
      </c>
      <c r="G745" s="82">
        <f t="shared" si="57"/>
        <v>144.99515</v>
      </c>
      <c r="H745" s="82">
        <f>H749</f>
        <v>1.4499499999999999</v>
      </c>
      <c r="I745" s="82">
        <f>I746</f>
        <v>143.5452</v>
      </c>
    </row>
    <row r="746" spans="1:9" ht="75.75" customHeight="1">
      <c r="A746" s="46" t="s">
        <v>689</v>
      </c>
      <c r="B746" s="63" t="s">
        <v>397</v>
      </c>
      <c r="C746" s="49" t="s">
        <v>163</v>
      </c>
      <c r="D746" s="49" t="s">
        <v>148</v>
      </c>
      <c r="E746" s="49" t="s">
        <v>686</v>
      </c>
      <c r="F746" s="49" t="s">
        <v>394</v>
      </c>
      <c r="G746" s="83">
        <f>I746</f>
        <v>143.5452</v>
      </c>
      <c r="H746" s="83"/>
      <c r="I746" s="83">
        <f>I747</f>
        <v>143.5452</v>
      </c>
    </row>
    <row r="747" spans="1:9" ht="42.75" customHeight="1">
      <c r="A747" s="14" t="s">
        <v>580</v>
      </c>
      <c r="B747" s="17" t="s">
        <v>397</v>
      </c>
      <c r="C747" s="30" t="s">
        <v>163</v>
      </c>
      <c r="D747" s="30" t="s">
        <v>148</v>
      </c>
      <c r="E747" s="30" t="s">
        <v>686</v>
      </c>
      <c r="F747" s="30" t="s">
        <v>209</v>
      </c>
      <c r="G747" s="74">
        <f>I747</f>
        <v>143.5452</v>
      </c>
      <c r="H747" s="74"/>
      <c r="I747" s="74">
        <f>I748</f>
        <v>143.5452</v>
      </c>
    </row>
    <row r="748" spans="1:9" ht="18" customHeight="1">
      <c r="A748" s="14" t="s">
        <v>173</v>
      </c>
      <c r="B748" s="17" t="s">
        <v>397</v>
      </c>
      <c r="C748" s="30" t="s">
        <v>163</v>
      </c>
      <c r="D748" s="30" t="s">
        <v>148</v>
      </c>
      <c r="E748" s="30" t="s">
        <v>686</v>
      </c>
      <c r="F748" s="30" t="s">
        <v>275</v>
      </c>
      <c r="G748" s="74">
        <f>I748</f>
        <v>143.5452</v>
      </c>
      <c r="H748" s="74"/>
      <c r="I748" s="74">
        <f>70.291+73.2542</f>
        <v>143.5452</v>
      </c>
    </row>
    <row r="749" spans="1:9" ht="86.25" customHeight="1">
      <c r="A749" s="46" t="s">
        <v>690</v>
      </c>
      <c r="B749" s="63" t="s">
        <v>397</v>
      </c>
      <c r="C749" s="49" t="s">
        <v>163</v>
      </c>
      <c r="D749" s="49" t="s">
        <v>148</v>
      </c>
      <c r="E749" s="49" t="s">
        <v>687</v>
      </c>
      <c r="F749" s="49" t="s">
        <v>394</v>
      </c>
      <c r="G749" s="83">
        <f>H749</f>
        <v>1.4499499999999999</v>
      </c>
      <c r="H749" s="83">
        <f>H750</f>
        <v>1.4499499999999999</v>
      </c>
      <c r="I749" s="83"/>
    </row>
    <row r="750" spans="1:9" ht="43.5" customHeight="1">
      <c r="A750" s="14" t="s">
        <v>580</v>
      </c>
      <c r="B750" s="17" t="s">
        <v>397</v>
      </c>
      <c r="C750" s="30" t="s">
        <v>163</v>
      </c>
      <c r="D750" s="30" t="s">
        <v>148</v>
      </c>
      <c r="E750" s="30" t="s">
        <v>687</v>
      </c>
      <c r="F750" s="30" t="s">
        <v>209</v>
      </c>
      <c r="G750" s="74">
        <f>H750</f>
        <v>1.4499499999999999</v>
      </c>
      <c r="H750" s="74">
        <f>H751</f>
        <v>1.4499499999999999</v>
      </c>
      <c r="I750" s="74"/>
    </row>
    <row r="751" spans="1:9" ht="16.5" customHeight="1">
      <c r="A751" s="14" t="s">
        <v>173</v>
      </c>
      <c r="B751" s="17" t="s">
        <v>397</v>
      </c>
      <c r="C751" s="30" t="s">
        <v>163</v>
      </c>
      <c r="D751" s="30" t="s">
        <v>148</v>
      </c>
      <c r="E751" s="30" t="s">
        <v>687</v>
      </c>
      <c r="F751" s="30" t="s">
        <v>275</v>
      </c>
      <c r="G751" s="74">
        <f>H751</f>
        <v>1.4499499999999999</v>
      </c>
      <c r="H751" s="74">
        <f>1.40427+0.04568</f>
        <v>1.4499499999999999</v>
      </c>
      <c r="I751" s="74"/>
    </row>
    <row r="752" spans="1:9" ht="44.25" customHeight="1" hidden="1">
      <c r="A752" s="71" t="s">
        <v>578</v>
      </c>
      <c r="B752" s="75" t="s">
        <v>397</v>
      </c>
      <c r="C752" s="69" t="s">
        <v>163</v>
      </c>
      <c r="D752" s="69" t="s">
        <v>148</v>
      </c>
      <c r="E752" s="69" t="s">
        <v>91</v>
      </c>
      <c r="F752" s="69" t="s">
        <v>394</v>
      </c>
      <c r="G752" s="82">
        <f>H752+I752</f>
        <v>0</v>
      </c>
      <c r="H752" s="82">
        <f>H756</f>
        <v>0</v>
      </c>
      <c r="I752" s="82">
        <f>I753</f>
        <v>0</v>
      </c>
    </row>
    <row r="753" spans="1:9" ht="72" customHeight="1" hidden="1">
      <c r="A753" s="46" t="s">
        <v>863</v>
      </c>
      <c r="B753" s="63" t="s">
        <v>397</v>
      </c>
      <c r="C753" s="49" t="s">
        <v>163</v>
      </c>
      <c r="D753" s="49" t="s">
        <v>148</v>
      </c>
      <c r="E753" s="49" t="s">
        <v>850</v>
      </c>
      <c r="F753" s="49" t="s">
        <v>394</v>
      </c>
      <c r="G753" s="83">
        <f>I753</f>
        <v>0</v>
      </c>
      <c r="H753" s="83"/>
      <c r="I753" s="83">
        <f>I754</f>
        <v>0</v>
      </c>
    </row>
    <row r="754" spans="1:9" ht="43.5" customHeight="1" hidden="1">
      <c r="A754" s="14" t="s">
        <v>580</v>
      </c>
      <c r="B754" s="17" t="s">
        <v>397</v>
      </c>
      <c r="C754" s="30" t="s">
        <v>163</v>
      </c>
      <c r="D754" s="30" t="s">
        <v>148</v>
      </c>
      <c r="E754" s="30" t="s">
        <v>850</v>
      </c>
      <c r="F754" s="30" t="s">
        <v>209</v>
      </c>
      <c r="G754" s="74">
        <f>I754</f>
        <v>0</v>
      </c>
      <c r="H754" s="74"/>
      <c r="I754" s="74">
        <f>I755</f>
        <v>0</v>
      </c>
    </row>
    <row r="755" spans="1:9" ht="20.25" customHeight="1" hidden="1">
      <c r="A755" s="14" t="s">
        <v>173</v>
      </c>
      <c r="B755" s="17" t="s">
        <v>397</v>
      </c>
      <c r="C755" s="30" t="s">
        <v>163</v>
      </c>
      <c r="D755" s="30" t="s">
        <v>148</v>
      </c>
      <c r="E755" s="30" t="s">
        <v>850</v>
      </c>
      <c r="F755" s="30" t="s">
        <v>275</v>
      </c>
      <c r="G755" s="74">
        <f>I755</f>
        <v>0</v>
      </c>
      <c r="H755" s="74"/>
      <c r="I755" s="74"/>
    </row>
    <row r="756" spans="1:9" ht="98.25" customHeight="1" hidden="1">
      <c r="A756" s="46" t="s">
        <v>598</v>
      </c>
      <c r="B756" s="63" t="s">
        <v>397</v>
      </c>
      <c r="C756" s="49" t="s">
        <v>163</v>
      </c>
      <c r="D756" s="49" t="s">
        <v>148</v>
      </c>
      <c r="E756" s="49" t="s">
        <v>851</v>
      </c>
      <c r="F756" s="49" t="s">
        <v>394</v>
      </c>
      <c r="G756" s="83">
        <f>H756</f>
        <v>0</v>
      </c>
      <c r="H756" s="83">
        <f>H757</f>
        <v>0</v>
      </c>
      <c r="I756" s="83"/>
    </row>
    <row r="757" spans="1:9" ht="42" customHeight="1" hidden="1">
      <c r="A757" s="14" t="s">
        <v>580</v>
      </c>
      <c r="B757" s="17" t="s">
        <v>397</v>
      </c>
      <c r="C757" s="30" t="s">
        <v>163</v>
      </c>
      <c r="D757" s="30" t="s">
        <v>148</v>
      </c>
      <c r="E757" s="30" t="s">
        <v>851</v>
      </c>
      <c r="F757" s="30" t="s">
        <v>209</v>
      </c>
      <c r="G757" s="74">
        <f>H757</f>
        <v>0</v>
      </c>
      <c r="H757" s="74">
        <f>H758</f>
        <v>0</v>
      </c>
      <c r="I757" s="74"/>
    </row>
    <row r="758" spans="1:9" ht="23.25" customHeight="1" hidden="1">
      <c r="A758" s="14" t="s">
        <v>173</v>
      </c>
      <c r="B758" s="17" t="s">
        <v>397</v>
      </c>
      <c r="C758" s="30" t="s">
        <v>163</v>
      </c>
      <c r="D758" s="30" t="s">
        <v>148</v>
      </c>
      <c r="E758" s="30" t="s">
        <v>851</v>
      </c>
      <c r="F758" s="30" t="s">
        <v>275</v>
      </c>
      <c r="G758" s="74">
        <f>H758</f>
        <v>0</v>
      </c>
      <c r="H758" s="74">
        <v>0</v>
      </c>
      <c r="I758" s="74"/>
    </row>
    <row r="759" spans="1:9" ht="27">
      <c r="A759" s="324" t="s">
        <v>138</v>
      </c>
      <c r="B759" s="150" t="s">
        <v>396</v>
      </c>
      <c r="C759" s="150" t="s">
        <v>147</v>
      </c>
      <c r="D759" s="150" t="s">
        <v>147</v>
      </c>
      <c r="E759" s="150" t="s">
        <v>307</v>
      </c>
      <c r="F759" s="150" t="s">
        <v>394</v>
      </c>
      <c r="G759" s="82">
        <f aca="true" t="shared" si="58" ref="G759:G771">H759+I759</f>
        <v>2465.026</v>
      </c>
      <c r="H759" s="107">
        <f>H760</f>
        <v>2465.026</v>
      </c>
      <c r="I759" s="107">
        <f>I760</f>
        <v>0</v>
      </c>
    </row>
    <row r="760" spans="1:9" ht="41.25">
      <c r="A760" s="43" t="s">
        <v>383</v>
      </c>
      <c r="B760" s="66" t="s">
        <v>396</v>
      </c>
      <c r="C760" s="30" t="s">
        <v>146</v>
      </c>
      <c r="D760" s="30" t="s">
        <v>159</v>
      </c>
      <c r="E760" s="30" t="s">
        <v>307</v>
      </c>
      <c r="F760" s="30" t="s">
        <v>394</v>
      </c>
      <c r="G760" s="74">
        <f t="shared" si="58"/>
        <v>2465.026</v>
      </c>
      <c r="H760" s="95">
        <f>H761</f>
        <v>2465.026</v>
      </c>
      <c r="I760" s="95">
        <f>I761</f>
        <v>0</v>
      </c>
    </row>
    <row r="761" spans="1:9" ht="27">
      <c r="A761" s="43" t="s">
        <v>344</v>
      </c>
      <c r="B761" s="66" t="s">
        <v>396</v>
      </c>
      <c r="C761" s="30" t="s">
        <v>146</v>
      </c>
      <c r="D761" s="30" t="s">
        <v>159</v>
      </c>
      <c r="E761" s="30" t="s">
        <v>13</v>
      </c>
      <c r="F761" s="30" t="s">
        <v>394</v>
      </c>
      <c r="G761" s="74">
        <f t="shared" si="58"/>
        <v>2465.026</v>
      </c>
      <c r="H761" s="95">
        <f>H762</f>
        <v>2465.026</v>
      </c>
      <c r="I761" s="95">
        <f>I762+I769</f>
        <v>0</v>
      </c>
    </row>
    <row r="762" spans="1:10" ht="41.25">
      <c r="A762" s="14" t="s">
        <v>910</v>
      </c>
      <c r="B762" s="66" t="s">
        <v>396</v>
      </c>
      <c r="C762" s="30" t="s">
        <v>146</v>
      </c>
      <c r="D762" s="30" t="s">
        <v>159</v>
      </c>
      <c r="E762" s="30" t="s">
        <v>14</v>
      </c>
      <c r="F762" s="30" t="s">
        <v>394</v>
      </c>
      <c r="G762" s="74">
        <f t="shared" si="58"/>
        <v>2465.026</v>
      </c>
      <c r="H762" s="95">
        <f>H765+H767+H769+H764</f>
        <v>2465.026</v>
      </c>
      <c r="I762" s="95">
        <f>I765+I767+I769</f>
        <v>0</v>
      </c>
      <c r="J762" s="73"/>
    </row>
    <row r="763" spans="1:10" ht="75" customHeight="1">
      <c r="A763" s="14" t="s">
        <v>182</v>
      </c>
      <c r="B763" s="66" t="s">
        <v>396</v>
      </c>
      <c r="C763" s="30" t="s">
        <v>146</v>
      </c>
      <c r="D763" s="30" t="s">
        <v>159</v>
      </c>
      <c r="E763" s="30" t="s">
        <v>17</v>
      </c>
      <c r="F763" s="30" t="s">
        <v>151</v>
      </c>
      <c r="G763" s="74">
        <f t="shared" si="58"/>
        <v>826.49</v>
      </c>
      <c r="H763" s="95">
        <f>H764</f>
        <v>826.49</v>
      </c>
      <c r="I763" s="95">
        <f>I764</f>
        <v>0</v>
      </c>
      <c r="J763" s="73"/>
    </row>
    <row r="764" spans="1:9" ht="27">
      <c r="A764" s="14" t="s">
        <v>184</v>
      </c>
      <c r="B764" s="66" t="s">
        <v>396</v>
      </c>
      <c r="C764" s="30" t="s">
        <v>146</v>
      </c>
      <c r="D764" s="30" t="s">
        <v>159</v>
      </c>
      <c r="E764" s="30" t="s">
        <v>17</v>
      </c>
      <c r="F764" s="30" t="s">
        <v>183</v>
      </c>
      <c r="G764" s="74">
        <f t="shared" si="58"/>
        <v>826.49</v>
      </c>
      <c r="H764" s="74">
        <f>634.785+191.705</f>
        <v>826.49</v>
      </c>
      <c r="I764" s="95"/>
    </row>
    <row r="765" spans="1:9" ht="27">
      <c r="A765" s="14" t="s">
        <v>185</v>
      </c>
      <c r="B765" s="66" t="s">
        <v>396</v>
      </c>
      <c r="C765" s="30" t="s">
        <v>146</v>
      </c>
      <c r="D765" s="30" t="s">
        <v>159</v>
      </c>
      <c r="E765" s="30" t="s">
        <v>17</v>
      </c>
      <c r="F765" s="30" t="s">
        <v>155</v>
      </c>
      <c r="G765" s="74">
        <f t="shared" si="58"/>
        <v>61.8</v>
      </c>
      <c r="H765" s="95">
        <f>H766</f>
        <v>61.8</v>
      </c>
      <c r="I765" s="95">
        <f>I766</f>
        <v>0</v>
      </c>
    </row>
    <row r="766" spans="1:9" ht="41.25">
      <c r="A766" s="14" t="s">
        <v>186</v>
      </c>
      <c r="B766" s="66" t="s">
        <v>396</v>
      </c>
      <c r="C766" s="30" t="s">
        <v>146</v>
      </c>
      <c r="D766" s="30" t="s">
        <v>159</v>
      </c>
      <c r="E766" s="30" t="s">
        <v>17</v>
      </c>
      <c r="F766" s="30" t="s">
        <v>187</v>
      </c>
      <c r="G766" s="74">
        <f t="shared" si="58"/>
        <v>61.8</v>
      </c>
      <c r="H766" s="74">
        <v>61.8</v>
      </c>
      <c r="I766" s="95"/>
    </row>
    <row r="767" spans="1:9" ht="13.5">
      <c r="A767" s="14" t="s">
        <v>190</v>
      </c>
      <c r="B767" s="66" t="s">
        <v>396</v>
      </c>
      <c r="C767" s="30" t="s">
        <v>146</v>
      </c>
      <c r="D767" s="30" t="s">
        <v>159</v>
      </c>
      <c r="E767" s="30" t="s">
        <v>17</v>
      </c>
      <c r="F767" s="30" t="s">
        <v>191</v>
      </c>
      <c r="G767" s="74">
        <f t="shared" si="58"/>
        <v>2</v>
      </c>
      <c r="H767" s="74">
        <f>H768</f>
        <v>2</v>
      </c>
      <c r="I767" s="95"/>
    </row>
    <row r="768" spans="1:9" ht="13.5">
      <c r="A768" s="14" t="s">
        <v>188</v>
      </c>
      <c r="B768" s="66" t="s">
        <v>396</v>
      </c>
      <c r="C768" s="30" t="s">
        <v>146</v>
      </c>
      <c r="D768" s="30" t="s">
        <v>159</v>
      </c>
      <c r="E768" s="30" t="s">
        <v>17</v>
      </c>
      <c r="F768" s="30" t="s">
        <v>189</v>
      </c>
      <c r="G768" s="74">
        <f t="shared" si="58"/>
        <v>2</v>
      </c>
      <c r="H768" s="74">
        <v>2</v>
      </c>
      <c r="I768" s="95"/>
    </row>
    <row r="769" spans="1:11" ht="13.5">
      <c r="A769" s="45" t="s">
        <v>161</v>
      </c>
      <c r="B769" s="148" t="s">
        <v>396</v>
      </c>
      <c r="C769" s="49" t="s">
        <v>146</v>
      </c>
      <c r="D769" s="49" t="s">
        <v>159</v>
      </c>
      <c r="E769" s="49" t="s">
        <v>18</v>
      </c>
      <c r="F769" s="49" t="s">
        <v>394</v>
      </c>
      <c r="G769" s="83">
        <f t="shared" si="58"/>
        <v>1574.7359999999999</v>
      </c>
      <c r="H769" s="106">
        <f>H770</f>
        <v>1574.7359999999999</v>
      </c>
      <c r="I769" s="106">
        <f>I770</f>
        <v>0</v>
      </c>
      <c r="J769" s="94"/>
      <c r="K769" s="73"/>
    </row>
    <row r="770" spans="1:9" ht="73.5" customHeight="1">
      <c r="A770" s="14" t="s">
        <v>182</v>
      </c>
      <c r="B770" s="66" t="s">
        <v>396</v>
      </c>
      <c r="C770" s="30" t="s">
        <v>146</v>
      </c>
      <c r="D770" s="30" t="s">
        <v>159</v>
      </c>
      <c r="E770" s="30" t="s">
        <v>18</v>
      </c>
      <c r="F770" s="30" t="s">
        <v>151</v>
      </c>
      <c r="G770" s="74">
        <f t="shared" si="58"/>
        <v>1574.7359999999999</v>
      </c>
      <c r="H770" s="74">
        <f>H771</f>
        <v>1574.7359999999999</v>
      </c>
      <c r="I770" s="74">
        <f>I771</f>
        <v>0</v>
      </c>
    </row>
    <row r="771" spans="1:9" ht="29.25" customHeight="1">
      <c r="A771" s="14" t="s">
        <v>184</v>
      </c>
      <c r="B771" s="66" t="s">
        <v>396</v>
      </c>
      <c r="C771" s="30" t="s">
        <v>146</v>
      </c>
      <c r="D771" s="30" t="s">
        <v>159</v>
      </c>
      <c r="E771" s="30" t="s">
        <v>18</v>
      </c>
      <c r="F771" s="30" t="s">
        <v>183</v>
      </c>
      <c r="G771" s="74">
        <f t="shared" si="58"/>
        <v>1574.7359999999999</v>
      </c>
      <c r="H771" s="74">
        <f>1209.475+365.261</f>
        <v>1574.7359999999999</v>
      </c>
      <c r="I771" s="108"/>
    </row>
    <row r="772" spans="1:9" s="34" customFormat="1" ht="13.5">
      <c r="A772" s="328" t="s">
        <v>139</v>
      </c>
      <c r="B772" s="329"/>
      <c r="C772" s="329"/>
      <c r="D772" s="329"/>
      <c r="E772" s="329"/>
      <c r="F772" s="329"/>
      <c r="G772" s="82">
        <f>I772+H772</f>
        <v>664477.0342999999</v>
      </c>
      <c r="H772" s="82">
        <f>H12+H499+H515+H554+H759</f>
        <v>324081.90012000006</v>
      </c>
      <c r="I772" s="82">
        <f>I12+I499+I515+I554+I759</f>
        <v>340395.13417999994</v>
      </c>
    </row>
    <row r="773" spans="7:8" ht="13.5">
      <c r="G773" s="170"/>
      <c r="H773" s="171"/>
    </row>
    <row r="774" spans="7:9" ht="13.5">
      <c r="G774" s="73"/>
      <c r="H774" s="73"/>
      <c r="I774" s="73"/>
    </row>
    <row r="775" spans="7:9" ht="13.5">
      <c r="G775" s="73"/>
      <c r="H775" s="73"/>
      <c r="I775" s="73"/>
    </row>
    <row r="776" spans="7:9" ht="13.5">
      <c r="G776" s="73"/>
      <c r="H776" s="73"/>
      <c r="I776" s="73"/>
    </row>
    <row r="777" spans="5:9" ht="13.5">
      <c r="E777" s="237"/>
      <c r="G777" s="73"/>
      <c r="H777" s="73"/>
      <c r="I777" s="73"/>
    </row>
    <row r="778" ht="13.5">
      <c r="G778" s="330"/>
    </row>
    <row r="789" ht="13.5">
      <c r="J789" s="73"/>
    </row>
    <row r="790" spans="10:11" ht="13.5">
      <c r="J790" s="73"/>
      <c r="K790" s="73"/>
    </row>
    <row r="791" spans="10:11" ht="13.5">
      <c r="J791" s="73"/>
      <c r="K791" s="73"/>
    </row>
  </sheetData>
  <sheetProtection/>
  <mergeCells count="16">
    <mergeCell ref="G10:G11"/>
    <mergeCell ref="H10:I10"/>
    <mergeCell ref="G1:I1"/>
    <mergeCell ref="F2:I2"/>
    <mergeCell ref="B3:F3"/>
    <mergeCell ref="G3:I3"/>
    <mergeCell ref="B4:F4"/>
    <mergeCell ref="G4:I4"/>
    <mergeCell ref="A6:I6"/>
    <mergeCell ref="A7:I7"/>
    <mergeCell ref="A10:A11"/>
    <mergeCell ref="B10:B11"/>
    <mergeCell ref="C10:C11"/>
    <mergeCell ref="D10:D11"/>
    <mergeCell ref="E10:E11"/>
    <mergeCell ref="F10:F11"/>
  </mergeCells>
  <printOptions/>
  <pageMargins left="0.7086614173228347" right="0.7086614173228347" top="0.7480314960629921" bottom="0.7480314960629921" header="0.31496062992125984" footer="0.31496062992125984"/>
  <pageSetup horizontalDpi="600" verticalDpi="600" orientation="portrait" paperSize="9" scale="59" r:id="rId1"/>
</worksheet>
</file>

<file path=xl/worksheets/sheet7.xml><?xml version="1.0" encoding="utf-8"?>
<worksheet xmlns="http://schemas.openxmlformats.org/spreadsheetml/2006/main" xmlns:r="http://schemas.openxmlformats.org/officeDocument/2006/relationships">
  <sheetPr>
    <tabColor rgb="FFFF0000"/>
  </sheetPr>
  <dimension ref="A1:K254"/>
  <sheetViews>
    <sheetView view="pageBreakPreview" zoomScale="90" zoomScaleSheetLayoutView="90" zoomScalePageLayoutView="0" workbookViewId="0" topLeftCell="A228">
      <selection activeCell="G247" sqref="G247"/>
    </sheetView>
  </sheetViews>
  <sheetFormatPr defaultColWidth="8.625" defaultRowHeight="12.75"/>
  <cols>
    <col min="1" max="1" width="73.625" style="340" customWidth="1"/>
    <col min="2" max="2" width="6.625" style="21" customWidth="1"/>
    <col min="3" max="3" width="18.50390625" style="244" customWidth="1"/>
    <col min="4" max="4" width="16.125" style="73" customWidth="1"/>
    <col min="5" max="6" width="16.50390625" style="21" customWidth="1"/>
    <col min="7" max="7" width="18.625" style="21" customWidth="1"/>
    <col min="8" max="8" width="16.875" style="21" customWidth="1"/>
    <col min="9" max="9" width="16.00390625" style="21" customWidth="1"/>
    <col min="10" max="10" width="13.875" style="21" bestFit="1" customWidth="1"/>
    <col min="11" max="11" width="11.00390625" style="21" bestFit="1" customWidth="1"/>
    <col min="12" max="16384" width="8.625" style="21" customWidth="1"/>
  </cols>
  <sheetData>
    <row r="1" spans="1:4" ht="13.5">
      <c r="A1" s="296" t="s">
        <v>926</v>
      </c>
      <c r="B1" s="296"/>
      <c r="C1" s="296"/>
      <c r="D1" s="296"/>
    </row>
    <row r="2" spans="1:4" ht="13.5">
      <c r="A2" s="296" t="s">
        <v>390</v>
      </c>
      <c r="B2" s="296"/>
      <c r="C2" s="296"/>
      <c r="D2" s="296"/>
    </row>
    <row r="3" spans="1:4" ht="13.5">
      <c r="A3" s="296" t="s">
        <v>429</v>
      </c>
      <c r="B3" s="296"/>
      <c r="C3" s="296"/>
      <c r="D3" s="296"/>
    </row>
    <row r="4" spans="1:4" ht="13.5">
      <c r="A4" s="297" t="s">
        <v>977</v>
      </c>
      <c r="B4" s="297"/>
      <c r="C4" s="297"/>
      <c r="D4" s="297"/>
    </row>
    <row r="5" spans="1:2" ht="5.25" customHeight="1">
      <c r="A5" s="242"/>
      <c r="B5" s="243"/>
    </row>
    <row r="6" spans="1:4" ht="60.75" customHeight="1">
      <c r="A6" s="299" t="s">
        <v>763</v>
      </c>
      <c r="B6" s="299"/>
      <c r="C6" s="299"/>
      <c r="D6" s="299"/>
    </row>
    <row r="7" spans="1:4" ht="3.75" customHeight="1">
      <c r="A7" s="238"/>
      <c r="B7" s="238"/>
      <c r="C7" s="238"/>
      <c r="D7" s="245"/>
    </row>
    <row r="8" spans="1:4" ht="13.5">
      <c r="A8" s="242"/>
      <c r="B8" s="246"/>
      <c r="C8" s="247"/>
      <c r="D8" s="331" t="s">
        <v>136</v>
      </c>
    </row>
    <row r="9" spans="1:4" ht="39.75" customHeight="1">
      <c r="A9" s="10" t="s">
        <v>333</v>
      </c>
      <c r="B9" s="10" t="s">
        <v>280</v>
      </c>
      <c r="C9" s="10" t="s">
        <v>335</v>
      </c>
      <c r="D9" s="74" t="s">
        <v>911</v>
      </c>
    </row>
    <row r="10" spans="1:4" ht="10.5" customHeight="1">
      <c r="A10" s="10">
        <v>1</v>
      </c>
      <c r="B10" s="10">
        <v>2</v>
      </c>
      <c r="C10" s="10">
        <v>3</v>
      </c>
      <c r="D10" s="332">
        <v>4</v>
      </c>
    </row>
    <row r="11" spans="1:4" s="32" customFormat="1" ht="18.75" customHeight="1">
      <c r="A11" s="301" t="s">
        <v>123</v>
      </c>
      <c r="B11" s="301"/>
      <c r="C11" s="301"/>
      <c r="D11" s="301"/>
    </row>
    <row r="12" spans="1:6" ht="35.25" customHeight="1">
      <c r="A12" s="68" t="s">
        <v>459</v>
      </c>
      <c r="B12" s="75" t="s">
        <v>394</v>
      </c>
      <c r="C12" s="75" t="s">
        <v>31</v>
      </c>
      <c r="D12" s="82">
        <f>D13+D32+D38+D41+D55+D60+D63+D66+D57+D68</f>
        <v>462546.61465</v>
      </c>
      <c r="E12" s="73"/>
      <c r="F12" s="73"/>
    </row>
    <row r="13" spans="1:7" s="92" customFormat="1" ht="30" customHeight="1">
      <c r="A13" s="45" t="s">
        <v>283</v>
      </c>
      <c r="B13" s="63" t="s">
        <v>397</v>
      </c>
      <c r="C13" s="63" t="s">
        <v>49</v>
      </c>
      <c r="D13" s="83">
        <f>D14+D15+D19+D22+D25+D26+D27+D28+D29+D30+D31+D18+D24</f>
        <v>308189.88635</v>
      </c>
      <c r="E13" s="333"/>
      <c r="F13" s="333"/>
      <c r="G13" s="333"/>
    </row>
    <row r="14" spans="1:5" s="32" customFormat="1" ht="16.5" customHeight="1">
      <c r="A14" s="14" t="s">
        <v>242</v>
      </c>
      <c r="B14" s="17" t="s">
        <v>397</v>
      </c>
      <c r="C14" s="17" t="s">
        <v>51</v>
      </c>
      <c r="D14" s="74">
        <f>500+200+50+370+60</f>
        <v>1180</v>
      </c>
      <c r="E14" s="120"/>
    </row>
    <row r="15" spans="1:4" s="32" customFormat="1" ht="40.5" customHeight="1" hidden="1">
      <c r="A15" s="45" t="s">
        <v>556</v>
      </c>
      <c r="B15" s="63" t="s">
        <v>397</v>
      </c>
      <c r="C15" s="63" t="s">
        <v>557</v>
      </c>
      <c r="D15" s="83">
        <f>D16+D17</f>
        <v>0</v>
      </c>
    </row>
    <row r="16" spans="1:4" s="32" customFormat="1" ht="62.25" customHeight="1" hidden="1">
      <c r="A16" s="14" t="s">
        <v>601</v>
      </c>
      <c r="B16" s="17" t="s">
        <v>397</v>
      </c>
      <c r="C16" s="17" t="s">
        <v>558</v>
      </c>
      <c r="D16" s="74"/>
    </row>
    <row r="17" spans="1:4" s="32" customFormat="1" ht="41.25" customHeight="1" hidden="1">
      <c r="A17" s="14" t="s">
        <v>665</v>
      </c>
      <c r="B17" s="17" t="s">
        <v>397</v>
      </c>
      <c r="C17" s="17" t="s">
        <v>656</v>
      </c>
      <c r="D17" s="74"/>
    </row>
    <row r="18" spans="1:5" s="32" customFormat="1" ht="29.25" customHeight="1">
      <c r="A18" s="14" t="s">
        <v>780</v>
      </c>
      <c r="B18" s="17" t="s">
        <v>397</v>
      </c>
      <c r="C18" s="17" t="s">
        <v>779</v>
      </c>
      <c r="D18" s="74">
        <v>457</v>
      </c>
      <c r="E18" s="21"/>
    </row>
    <row r="19" spans="1:7" s="32" customFormat="1" ht="43.5" customHeight="1" hidden="1">
      <c r="A19" s="64" t="s">
        <v>637</v>
      </c>
      <c r="B19" s="17" t="s">
        <v>814</v>
      </c>
      <c r="C19" s="76"/>
      <c r="D19" s="77">
        <f>D20+D21</f>
        <v>0</v>
      </c>
      <c r="G19" s="120"/>
    </row>
    <row r="20" spans="1:7" s="32" customFormat="1" ht="46.5" customHeight="1" hidden="1">
      <c r="A20" s="14" t="s">
        <v>638</v>
      </c>
      <c r="B20" s="17" t="s">
        <v>815</v>
      </c>
      <c r="C20" s="17" t="s">
        <v>655</v>
      </c>
      <c r="D20" s="74"/>
      <c r="E20" s="120"/>
      <c r="G20" s="120"/>
    </row>
    <row r="21" spans="1:7" s="32" customFormat="1" ht="55.5" customHeight="1" hidden="1">
      <c r="A21" s="14" t="s">
        <v>639</v>
      </c>
      <c r="B21" s="17" t="s">
        <v>396</v>
      </c>
      <c r="C21" s="17" t="s">
        <v>700</v>
      </c>
      <c r="D21" s="74"/>
      <c r="G21" s="120"/>
    </row>
    <row r="22" spans="1:4" s="32" customFormat="1" ht="71.25" customHeight="1" hidden="1">
      <c r="A22" s="14" t="s">
        <v>639</v>
      </c>
      <c r="B22" s="17" t="s">
        <v>816</v>
      </c>
      <c r="C22" s="17" t="s">
        <v>656</v>
      </c>
      <c r="D22" s="74"/>
    </row>
    <row r="23" spans="1:6" s="32" customFormat="1" ht="30.75" customHeight="1">
      <c r="A23" s="68" t="s">
        <v>862</v>
      </c>
      <c r="B23" s="75" t="s">
        <v>397</v>
      </c>
      <c r="C23" s="75"/>
      <c r="D23" s="82">
        <f>D24+D25</f>
        <v>12156.64135</v>
      </c>
      <c r="E23" s="120"/>
      <c r="F23" s="120"/>
    </row>
    <row r="24" spans="1:8" s="32" customFormat="1" ht="30" customHeight="1">
      <c r="A24" s="14" t="s">
        <v>847</v>
      </c>
      <c r="B24" s="17" t="s">
        <v>397</v>
      </c>
      <c r="C24" s="17" t="s">
        <v>848</v>
      </c>
      <c r="D24" s="74">
        <v>11729.4507</v>
      </c>
      <c r="F24" s="120"/>
      <c r="G24" s="120"/>
      <c r="H24" s="120"/>
    </row>
    <row r="25" spans="1:4" s="32" customFormat="1" ht="45" customHeight="1">
      <c r="A25" s="14" t="s">
        <v>749</v>
      </c>
      <c r="B25" s="17" t="s">
        <v>397</v>
      </c>
      <c r="C25" s="17" t="s">
        <v>750</v>
      </c>
      <c r="D25" s="74">
        <f>118.5+300+1.39065+7.3</f>
        <v>427.19065</v>
      </c>
    </row>
    <row r="26" spans="1:4" ht="41.25" customHeight="1">
      <c r="A26" s="14" t="s">
        <v>833</v>
      </c>
      <c r="B26" s="17" t="s">
        <v>397</v>
      </c>
      <c r="C26" s="17" t="s">
        <v>52</v>
      </c>
      <c r="D26" s="74">
        <f>87617.981-240-881.116-100+1061.26+900</f>
        <v>88358.125</v>
      </c>
    </row>
    <row r="27" spans="1:5" ht="42" customHeight="1">
      <c r="A27" s="14" t="s">
        <v>110</v>
      </c>
      <c r="B27" s="17" t="s">
        <v>397</v>
      </c>
      <c r="C27" s="17" t="s">
        <v>63</v>
      </c>
      <c r="D27" s="74">
        <v>166876.77</v>
      </c>
      <c r="E27" s="73"/>
    </row>
    <row r="28" spans="1:4" ht="30" customHeight="1">
      <c r="A28" s="14" t="s">
        <v>602</v>
      </c>
      <c r="B28" s="17" t="s">
        <v>397</v>
      </c>
      <c r="C28" s="17" t="s">
        <v>560</v>
      </c>
      <c r="D28" s="74">
        <v>7825.95</v>
      </c>
    </row>
    <row r="29" spans="1:4" ht="48" customHeight="1">
      <c r="A29" s="14" t="s">
        <v>573</v>
      </c>
      <c r="B29" s="17" t="s">
        <v>397</v>
      </c>
      <c r="C29" s="17" t="s">
        <v>821</v>
      </c>
      <c r="D29" s="74">
        <v>1130</v>
      </c>
    </row>
    <row r="30" spans="1:4" ht="44.25" customHeight="1">
      <c r="A30" s="14" t="s">
        <v>737</v>
      </c>
      <c r="B30" s="17" t="s">
        <v>397</v>
      </c>
      <c r="C30" s="17" t="s">
        <v>967</v>
      </c>
      <c r="D30" s="74">
        <v>10900.4</v>
      </c>
    </row>
    <row r="31" spans="1:4" ht="42.75" customHeight="1">
      <c r="A31" s="14" t="s">
        <v>732</v>
      </c>
      <c r="B31" s="17" t="s">
        <v>397</v>
      </c>
      <c r="C31" s="17" t="s">
        <v>738</v>
      </c>
      <c r="D31" s="74">
        <v>19305</v>
      </c>
    </row>
    <row r="32" spans="1:6" s="92" customFormat="1" ht="33" customHeight="1">
      <c r="A32" s="45" t="s">
        <v>284</v>
      </c>
      <c r="B32" s="63" t="s">
        <v>397</v>
      </c>
      <c r="C32" s="63" t="s">
        <v>44</v>
      </c>
      <c r="D32" s="83">
        <f>SUM(D33:D37)</f>
        <v>82086.285</v>
      </c>
      <c r="F32" s="333"/>
    </row>
    <row r="33" spans="1:7" ht="24.75" customHeight="1">
      <c r="A33" s="14" t="s">
        <v>285</v>
      </c>
      <c r="B33" s="17" t="s">
        <v>397</v>
      </c>
      <c r="C33" s="17" t="s">
        <v>45</v>
      </c>
      <c r="D33" s="74">
        <f>200+100+40</f>
        <v>340</v>
      </c>
      <c r="F33" s="73"/>
      <c r="G33" s="73"/>
    </row>
    <row r="34" spans="1:8" ht="33" customHeight="1">
      <c r="A34" s="14" t="s">
        <v>785</v>
      </c>
      <c r="B34" s="17" t="s">
        <v>397</v>
      </c>
      <c r="C34" s="17" t="s">
        <v>781</v>
      </c>
      <c r="D34" s="74">
        <v>163</v>
      </c>
      <c r="F34" s="73"/>
      <c r="G34" s="73"/>
      <c r="H34" s="73"/>
    </row>
    <row r="35" spans="1:5" ht="59.25" customHeight="1">
      <c r="A35" s="14" t="s">
        <v>834</v>
      </c>
      <c r="B35" s="17" t="s">
        <v>397</v>
      </c>
      <c r="C35" s="17" t="s">
        <v>47</v>
      </c>
      <c r="D35" s="74">
        <f>32552.606+1610.705+450</f>
        <v>34613.311</v>
      </c>
      <c r="E35" s="33"/>
    </row>
    <row r="36" spans="1:5" ht="45" customHeight="1">
      <c r="A36" s="14" t="s">
        <v>111</v>
      </c>
      <c r="B36" s="17" t="s">
        <v>397</v>
      </c>
      <c r="C36" s="17" t="s">
        <v>48</v>
      </c>
      <c r="D36" s="74">
        <v>41476.941</v>
      </c>
      <c r="E36" s="33"/>
    </row>
    <row r="37" spans="1:5" ht="58.5" customHeight="1">
      <c r="A37" s="14" t="s">
        <v>112</v>
      </c>
      <c r="B37" s="17" t="s">
        <v>397</v>
      </c>
      <c r="C37" s="17" t="s">
        <v>90</v>
      </c>
      <c r="D37" s="74">
        <v>5493.033</v>
      </c>
      <c r="E37" s="33"/>
    </row>
    <row r="38" spans="1:4" s="92" customFormat="1" ht="16.5" customHeight="1">
      <c r="A38" s="45" t="s">
        <v>286</v>
      </c>
      <c r="B38" s="63" t="s">
        <v>397</v>
      </c>
      <c r="C38" s="63" t="s">
        <v>53</v>
      </c>
      <c r="D38" s="83">
        <f>D39+D40</f>
        <v>1784.5</v>
      </c>
    </row>
    <row r="39" spans="1:4" ht="16.5" customHeight="1">
      <c r="A39" s="14" t="s">
        <v>248</v>
      </c>
      <c r="B39" s="17" t="s">
        <v>397</v>
      </c>
      <c r="C39" s="17" t="s">
        <v>55</v>
      </c>
      <c r="D39" s="74">
        <v>250</v>
      </c>
    </row>
    <row r="40" spans="1:7" ht="18.75" customHeight="1">
      <c r="A40" s="14" t="s">
        <v>243</v>
      </c>
      <c r="B40" s="17" t="s">
        <v>397</v>
      </c>
      <c r="C40" s="17" t="s">
        <v>56</v>
      </c>
      <c r="D40" s="74">
        <f>1503+31.5</f>
        <v>1534.5</v>
      </c>
      <c r="F40" s="73"/>
      <c r="G40" s="73"/>
    </row>
    <row r="41" spans="1:6" s="92" customFormat="1" ht="17.25" customHeight="1">
      <c r="A41" s="45" t="s">
        <v>287</v>
      </c>
      <c r="B41" s="63" t="s">
        <v>397</v>
      </c>
      <c r="C41" s="63" t="s">
        <v>57</v>
      </c>
      <c r="D41" s="83">
        <f>SUM(D42:D54)</f>
        <v>21994.008</v>
      </c>
      <c r="F41" s="333"/>
    </row>
    <row r="42" spans="1:4" ht="19.5" customHeight="1" hidden="1">
      <c r="A42" s="14" t="s">
        <v>796</v>
      </c>
      <c r="B42" s="17" t="s">
        <v>174</v>
      </c>
      <c r="C42" s="17" t="s">
        <v>797</v>
      </c>
      <c r="D42" s="74"/>
    </row>
    <row r="43" spans="1:4" ht="29.25" customHeight="1">
      <c r="A43" s="14" t="s">
        <v>796</v>
      </c>
      <c r="B43" s="17" t="s">
        <v>397</v>
      </c>
      <c r="C43" s="17" t="s">
        <v>797</v>
      </c>
      <c r="D43" s="74">
        <v>80</v>
      </c>
    </row>
    <row r="44" spans="1:7" ht="28.5" customHeight="1">
      <c r="A44" s="14" t="s">
        <v>928</v>
      </c>
      <c r="B44" s="17" t="s">
        <v>397</v>
      </c>
      <c r="C44" s="30" t="s">
        <v>782</v>
      </c>
      <c r="D44" s="74">
        <v>80</v>
      </c>
      <c r="F44" s="73"/>
      <c r="G44" s="252"/>
    </row>
    <row r="45" spans="1:4" ht="20.25" customHeight="1">
      <c r="A45" s="14" t="s">
        <v>938</v>
      </c>
      <c r="B45" s="17" t="s">
        <v>397</v>
      </c>
      <c r="C45" s="30" t="s">
        <v>59</v>
      </c>
      <c r="D45" s="74">
        <f>6939.203-405.024+20</f>
        <v>6554.179</v>
      </c>
    </row>
    <row r="46" spans="1:4" ht="34.5" customHeight="1">
      <c r="A46" s="14" t="s">
        <v>973</v>
      </c>
      <c r="B46" s="17" t="s">
        <v>397</v>
      </c>
      <c r="C46" s="30" t="s">
        <v>971</v>
      </c>
      <c r="D46" s="74">
        <f>405.024</f>
        <v>405.024</v>
      </c>
    </row>
    <row r="47" spans="1:7" ht="24" customHeight="1">
      <c r="A47" s="14" t="s">
        <v>805</v>
      </c>
      <c r="B47" s="17" t="s">
        <v>397</v>
      </c>
      <c r="C47" s="30" t="s">
        <v>60</v>
      </c>
      <c r="D47" s="74">
        <f>13957.675-410.087+222.8</f>
        <v>13770.387999999999</v>
      </c>
      <c r="F47" s="73"/>
      <c r="G47" s="73"/>
    </row>
    <row r="48" spans="1:5" ht="21" customHeight="1" hidden="1">
      <c r="A48" s="14" t="s">
        <v>236</v>
      </c>
      <c r="B48" s="17" t="s">
        <v>174</v>
      </c>
      <c r="C48" s="17" t="s">
        <v>61</v>
      </c>
      <c r="D48" s="74"/>
      <c r="E48" s="33"/>
    </row>
    <row r="49" spans="1:6" ht="21" customHeight="1" hidden="1">
      <c r="A49" s="14" t="s">
        <v>237</v>
      </c>
      <c r="B49" s="17" t="s">
        <v>174</v>
      </c>
      <c r="C49" s="17" t="s">
        <v>62</v>
      </c>
      <c r="D49" s="74"/>
      <c r="E49" s="33"/>
      <c r="F49" s="73"/>
    </row>
    <row r="50" spans="1:5" ht="31.5" customHeight="1" hidden="1">
      <c r="A50" s="64" t="s">
        <v>640</v>
      </c>
      <c r="B50" s="76" t="s">
        <v>397</v>
      </c>
      <c r="C50" s="17" t="s">
        <v>797</v>
      </c>
      <c r="D50" s="77"/>
      <c r="E50" s="33"/>
    </row>
    <row r="51" spans="1:5" ht="42" customHeight="1" hidden="1">
      <c r="A51" s="14" t="s">
        <v>641</v>
      </c>
      <c r="B51" s="17" t="s">
        <v>397</v>
      </c>
      <c r="C51" s="17" t="s">
        <v>806</v>
      </c>
      <c r="D51" s="74"/>
      <c r="E51" s="73"/>
    </row>
    <row r="52" spans="1:5" ht="59.25" customHeight="1" hidden="1">
      <c r="A52" s="14" t="s">
        <v>642</v>
      </c>
      <c r="B52" s="17" t="s">
        <v>397</v>
      </c>
      <c r="C52" s="17" t="s">
        <v>807</v>
      </c>
      <c r="D52" s="74"/>
      <c r="E52" s="73"/>
    </row>
    <row r="53" spans="1:5" ht="30" customHeight="1">
      <c r="A53" s="14" t="s">
        <v>974</v>
      </c>
      <c r="B53" s="17" t="s">
        <v>397</v>
      </c>
      <c r="C53" s="17" t="s">
        <v>970</v>
      </c>
      <c r="D53" s="74">
        <v>410.087</v>
      </c>
      <c r="E53" s="73"/>
    </row>
    <row r="54" spans="1:5" ht="45" customHeight="1">
      <c r="A54" s="14" t="s">
        <v>820</v>
      </c>
      <c r="B54" s="17" t="s">
        <v>397</v>
      </c>
      <c r="C54" s="17" t="s">
        <v>806</v>
      </c>
      <c r="D54" s="74">
        <v>694.33</v>
      </c>
      <c r="E54" s="73"/>
    </row>
    <row r="55" spans="1:4" s="92" customFormat="1" ht="17.25" customHeight="1">
      <c r="A55" s="45" t="s">
        <v>288</v>
      </c>
      <c r="B55" s="63" t="s">
        <v>397</v>
      </c>
      <c r="C55" s="63" t="s">
        <v>64</v>
      </c>
      <c r="D55" s="83">
        <f>D56</f>
        <v>50</v>
      </c>
    </row>
    <row r="56" spans="1:7" s="34" customFormat="1" ht="17.25" customHeight="1">
      <c r="A56" s="14" t="s">
        <v>748</v>
      </c>
      <c r="B56" s="17" t="s">
        <v>397</v>
      </c>
      <c r="C56" s="17" t="s">
        <v>65</v>
      </c>
      <c r="D56" s="74">
        <v>50</v>
      </c>
      <c r="F56" s="80"/>
      <c r="G56" s="80"/>
    </row>
    <row r="57" spans="1:4" s="92" customFormat="1" ht="17.25" customHeight="1">
      <c r="A57" s="45" t="s">
        <v>441</v>
      </c>
      <c r="B57" s="63" t="s">
        <v>397</v>
      </c>
      <c r="C57" s="63" t="s">
        <v>66</v>
      </c>
      <c r="D57" s="83">
        <f>D58+D59</f>
        <v>1914.1213</v>
      </c>
    </row>
    <row r="58" spans="1:7" s="34" customFormat="1" ht="45" customHeight="1">
      <c r="A58" s="14" t="s">
        <v>698</v>
      </c>
      <c r="B58" s="17" t="s">
        <v>397</v>
      </c>
      <c r="C58" s="17" t="s">
        <v>67</v>
      </c>
      <c r="D58" s="109">
        <v>1914.1213</v>
      </c>
      <c r="F58" s="80"/>
      <c r="G58" s="80"/>
    </row>
    <row r="59" spans="1:4" s="34" customFormat="1" ht="32.25" customHeight="1" hidden="1">
      <c r="A59" s="14" t="s">
        <v>803</v>
      </c>
      <c r="B59" s="17" t="s">
        <v>397</v>
      </c>
      <c r="C59" s="17" t="s">
        <v>802</v>
      </c>
      <c r="D59" s="74"/>
    </row>
    <row r="60" spans="1:4" s="92" customFormat="1" ht="18.75" customHeight="1">
      <c r="A60" s="45" t="s">
        <v>289</v>
      </c>
      <c r="B60" s="63" t="s">
        <v>397</v>
      </c>
      <c r="C60" s="63" t="s">
        <v>68</v>
      </c>
      <c r="D60" s="83">
        <f>D61+D62</f>
        <v>46294.814000000006</v>
      </c>
    </row>
    <row r="61" spans="1:7" ht="31.5" customHeight="1">
      <c r="A61" s="14" t="s">
        <v>176</v>
      </c>
      <c r="B61" s="17" t="s">
        <v>397</v>
      </c>
      <c r="C61" s="17" t="s">
        <v>69</v>
      </c>
      <c r="D61" s="74">
        <f>44823.425-300</f>
        <v>44523.425</v>
      </c>
      <c r="F61" s="73"/>
      <c r="G61" s="73"/>
    </row>
    <row r="62" spans="1:4" ht="42" customHeight="1">
      <c r="A62" s="14" t="s">
        <v>517</v>
      </c>
      <c r="B62" s="17" t="s">
        <v>397</v>
      </c>
      <c r="C62" s="17" t="s">
        <v>69</v>
      </c>
      <c r="D62" s="74">
        <f>975.2+766.189+30</f>
        <v>1771.3890000000001</v>
      </c>
    </row>
    <row r="63" spans="1:4" s="92" customFormat="1" ht="17.25" customHeight="1">
      <c r="A63" s="45" t="s">
        <v>33</v>
      </c>
      <c r="B63" s="63" t="s">
        <v>174</v>
      </c>
      <c r="C63" s="63" t="s">
        <v>32</v>
      </c>
      <c r="D63" s="83">
        <f>D64+D65</f>
        <v>150</v>
      </c>
    </row>
    <row r="64" spans="1:4" s="32" customFormat="1" ht="15.75" customHeight="1">
      <c r="A64" s="14" t="s">
        <v>386</v>
      </c>
      <c r="B64" s="10">
        <v>951</v>
      </c>
      <c r="C64" s="17" t="s">
        <v>35</v>
      </c>
      <c r="D64" s="74">
        <v>111</v>
      </c>
    </row>
    <row r="65" spans="1:8" s="34" customFormat="1" ht="15.75" customHeight="1">
      <c r="A65" s="14" t="s">
        <v>327</v>
      </c>
      <c r="B65" s="10">
        <v>951</v>
      </c>
      <c r="C65" s="17" t="s">
        <v>84</v>
      </c>
      <c r="D65" s="74">
        <v>39</v>
      </c>
      <c r="F65" s="80"/>
      <c r="H65" s="80"/>
    </row>
    <row r="66" spans="1:4" s="92" customFormat="1" ht="17.25" customHeight="1">
      <c r="A66" s="45" t="s">
        <v>456</v>
      </c>
      <c r="B66" s="63" t="s">
        <v>174</v>
      </c>
      <c r="C66" s="63" t="s">
        <v>37</v>
      </c>
      <c r="D66" s="83">
        <f>D67</f>
        <v>83</v>
      </c>
    </row>
    <row r="67" spans="1:8" ht="18" customHeight="1">
      <c r="A67" s="14" t="s">
        <v>316</v>
      </c>
      <c r="B67" s="17" t="s">
        <v>174</v>
      </c>
      <c r="C67" s="17" t="s">
        <v>658</v>
      </c>
      <c r="D67" s="74">
        <v>83</v>
      </c>
      <c r="E67" s="42"/>
      <c r="F67" s="73"/>
      <c r="H67" s="73"/>
    </row>
    <row r="68" spans="1:5" ht="47.25" customHeight="1" hidden="1">
      <c r="A68" s="45" t="s">
        <v>477</v>
      </c>
      <c r="B68" s="63" t="s">
        <v>397</v>
      </c>
      <c r="C68" s="63" t="s">
        <v>49</v>
      </c>
      <c r="D68" s="83">
        <f>D69</f>
        <v>0</v>
      </c>
      <c r="E68" s="42"/>
    </row>
    <row r="69" spans="1:5" ht="29.25" customHeight="1" hidden="1">
      <c r="A69" s="14" t="s">
        <v>478</v>
      </c>
      <c r="B69" s="17" t="s">
        <v>397</v>
      </c>
      <c r="C69" s="17" t="s">
        <v>50</v>
      </c>
      <c r="D69" s="74">
        <v>0</v>
      </c>
      <c r="E69" s="42"/>
    </row>
    <row r="70" spans="1:9" ht="49.5" customHeight="1">
      <c r="A70" s="68" t="s">
        <v>460</v>
      </c>
      <c r="B70" s="75" t="s">
        <v>394</v>
      </c>
      <c r="C70" s="75" t="s">
        <v>71</v>
      </c>
      <c r="D70" s="82">
        <f>D71+D72+D73</f>
        <v>775</v>
      </c>
      <c r="F70" s="73"/>
      <c r="G70" s="73"/>
      <c r="H70" s="73"/>
      <c r="I70" s="73"/>
    </row>
    <row r="71" spans="1:4" ht="14.25" customHeight="1">
      <c r="A71" s="14" t="s">
        <v>115</v>
      </c>
      <c r="B71" s="17" t="s">
        <v>397</v>
      </c>
      <c r="C71" s="17" t="s">
        <v>73</v>
      </c>
      <c r="D71" s="74">
        <f>320+3+18+150</f>
        <v>491</v>
      </c>
    </row>
    <row r="72" spans="1:4" ht="15" customHeight="1">
      <c r="A72" s="14" t="s">
        <v>173</v>
      </c>
      <c r="B72" s="17" t="s">
        <v>397</v>
      </c>
      <c r="C72" s="17" t="s">
        <v>74</v>
      </c>
      <c r="D72" s="74">
        <v>280</v>
      </c>
    </row>
    <row r="73" spans="1:4" ht="15" customHeight="1">
      <c r="A73" s="14" t="s">
        <v>326</v>
      </c>
      <c r="B73" s="17" t="s">
        <v>174</v>
      </c>
      <c r="C73" s="17" t="s">
        <v>85</v>
      </c>
      <c r="D73" s="74">
        <v>4</v>
      </c>
    </row>
    <row r="74" spans="1:5" s="78" customFormat="1" ht="48" customHeight="1" hidden="1">
      <c r="A74" s="91" t="s">
        <v>416</v>
      </c>
      <c r="B74" s="75" t="s">
        <v>174</v>
      </c>
      <c r="C74" s="69" t="s">
        <v>30</v>
      </c>
      <c r="D74" s="82">
        <f>D75+D76</f>
        <v>0</v>
      </c>
      <c r="E74" s="334"/>
    </row>
    <row r="75" spans="1:4" s="32" customFormat="1" ht="48.75" customHeight="1" hidden="1">
      <c r="A75" s="85" t="s">
        <v>113</v>
      </c>
      <c r="B75" s="17" t="s">
        <v>174</v>
      </c>
      <c r="C75" s="30" t="s">
        <v>443</v>
      </c>
      <c r="D75" s="74"/>
    </row>
    <row r="76" spans="1:4" ht="48.75" customHeight="1" hidden="1">
      <c r="A76" s="14" t="s">
        <v>114</v>
      </c>
      <c r="B76" s="17" t="s">
        <v>174</v>
      </c>
      <c r="C76" s="30" t="s">
        <v>99</v>
      </c>
      <c r="D76" s="74"/>
    </row>
    <row r="77" spans="1:7" s="34" customFormat="1" ht="33.75" customHeight="1">
      <c r="A77" s="68" t="s">
        <v>461</v>
      </c>
      <c r="B77" s="75" t="s">
        <v>394</v>
      </c>
      <c r="C77" s="75" t="s">
        <v>38</v>
      </c>
      <c r="D77" s="82">
        <f>SUM(D78:D83)</f>
        <v>325</v>
      </c>
      <c r="F77" s="80"/>
      <c r="G77" s="80"/>
    </row>
    <row r="78" spans="1:4" s="34" customFormat="1" ht="15" customHeight="1" hidden="1">
      <c r="A78" s="14" t="s">
        <v>116</v>
      </c>
      <c r="B78" s="17" t="s">
        <v>397</v>
      </c>
      <c r="C78" s="17" t="s">
        <v>75</v>
      </c>
      <c r="D78" s="74"/>
    </row>
    <row r="79" spans="1:4" s="34" customFormat="1" ht="15" customHeight="1">
      <c r="A79" s="14" t="s">
        <v>794</v>
      </c>
      <c r="B79" s="17" t="s">
        <v>397</v>
      </c>
      <c r="C79" s="17" t="s">
        <v>75</v>
      </c>
      <c r="D79" s="74">
        <f>50+120+135</f>
        <v>305</v>
      </c>
    </row>
    <row r="80" spans="1:4" s="34" customFormat="1" ht="15" customHeight="1" hidden="1">
      <c r="A80" s="14" t="s">
        <v>668</v>
      </c>
      <c r="B80" s="17" t="s">
        <v>174</v>
      </c>
      <c r="C80" s="17" t="s">
        <v>40</v>
      </c>
      <c r="D80" s="74"/>
    </row>
    <row r="81" spans="1:4" s="34" customFormat="1" ht="15" customHeight="1">
      <c r="A81" s="14" t="s">
        <v>326</v>
      </c>
      <c r="B81" s="17" t="s">
        <v>174</v>
      </c>
      <c r="C81" s="17" t="s">
        <v>660</v>
      </c>
      <c r="D81" s="74">
        <v>20</v>
      </c>
    </row>
    <row r="82" spans="1:4" s="34" customFormat="1" ht="33" customHeight="1" hidden="1">
      <c r="A82" s="14" t="s">
        <v>838</v>
      </c>
      <c r="B82" s="17" t="s">
        <v>397</v>
      </c>
      <c r="C82" s="17" t="s">
        <v>836</v>
      </c>
      <c r="D82" s="74"/>
    </row>
    <row r="83" spans="1:4" s="34" customFormat="1" ht="15" customHeight="1" hidden="1">
      <c r="A83" s="14" t="s">
        <v>837</v>
      </c>
      <c r="B83" s="17" t="s">
        <v>397</v>
      </c>
      <c r="C83" s="17"/>
      <c r="D83" s="74"/>
    </row>
    <row r="84" spans="1:6" s="34" customFormat="1" ht="32.25" customHeight="1">
      <c r="A84" s="68" t="s">
        <v>455</v>
      </c>
      <c r="B84" s="75" t="s">
        <v>394</v>
      </c>
      <c r="C84" s="75" t="s">
        <v>91</v>
      </c>
      <c r="D84" s="82">
        <f>D85+D89+D90+D97+D100+D103</f>
        <v>5617.03595</v>
      </c>
      <c r="E84" s="80"/>
      <c r="F84" s="80"/>
    </row>
    <row r="85" spans="1:8" s="34" customFormat="1" ht="15.75" customHeight="1">
      <c r="A85" s="14" t="s">
        <v>281</v>
      </c>
      <c r="B85" s="17" t="s">
        <v>174</v>
      </c>
      <c r="C85" s="17" t="s">
        <v>92</v>
      </c>
      <c r="D85" s="74">
        <f>150+64.141</f>
        <v>214.14100000000002</v>
      </c>
      <c r="E85" s="80"/>
      <c r="F85" s="80"/>
      <c r="G85" s="80"/>
      <c r="H85" s="80"/>
    </row>
    <row r="86" spans="1:4" s="34" customFormat="1" ht="46.5" customHeight="1" hidden="1">
      <c r="A86" s="68" t="s">
        <v>130</v>
      </c>
      <c r="B86" s="17" t="s">
        <v>603</v>
      </c>
      <c r="C86" s="17" t="s">
        <v>713</v>
      </c>
      <c r="D86" s="82">
        <f>D87</f>
        <v>0</v>
      </c>
    </row>
    <row r="87" spans="1:4" s="78" customFormat="1" ht="15" customHeight="1" hidden="1">
      <c r="A87" s="68" t="s">
        <v>310</v>
      </c>
      <c r="B87" s="17" t="s">
        <v>604</v>
      </c>
      <c r="C87" s="17" t="s">
        <v>714</v>
      </c>
      <c r="D87" s="82">
        <f>D88</f>
        <v>0</v>
      </c>
    </row>
    <row r="88" spans="1:4" s="34" customFormat="1" ht="60.75" customHeight="1" hidden="1">
      <c r="A88" s="14" t="s">
        <v>282</v>
      </c>
      <c r="B88" s="17" t="s">
        <v>605</v>
      </c>
      <c r="C88" s="17" t="s">
        <v>715</v>
      </c>
      <c r="D88" s="74">
        <v>0</v>
      </c>
    </row>
    <row r="89" spans="1:6" s="34" customFormat="1" ht="30.75" customHeight="1">
      <c r="A89" s="14" t="s">
        <v>716</v>
      </c>
      <c r="B89" s="17" t="s">
        <v>174</v>
      </c>
      <c r="C89" s="17" t="s">
        <v>712</v>
      </c>
      <c r="D89" s="74">
        <f>153+1846.892</f>
        <v>1999.892</v>
      </c>
      <c r="F89" s="80"/>
    </row>
    <row r="90" spans="1:4" s="34" customFormat="1" ht="33" customHeight="1">
      <c r="A90" s="64" t="s">
        <v>932</v>
      </c>
      <c r="B90" s="76" t="s">
        <v>174</v>
      </c>
      <c r="C90" s="62"/>
      <c r="D90" s="77">
        <f>SUM(D91:D96)</f>
        <v>2870.5078000000003</v>
      </c>
    </row>
    <row r="91" spans="1:8" s="34" customFormat="1" ht="48" customHeight="1" hidden="1">
      <c r="A91" s="14" t="s">
        <v>606</v>
      </c>
      <c r="B91" s="17" t="s">
        <v>174</v>
      </c>
      <c r="C91" s="30" t="s">
        <v>579</v>
      </c>
      <c r="D91" s="74">
        <v>0</v>
      </c>
      <c r="E91" s="79"/>
      <c r="F91" s="80"/>
      <c r="H91" s="80"/>
    </row>
    <row r="92" spans="1:5" s="34" customFormat="1" ht="28.5" customHeight="1">
      <c r="A92" s="14" t="s">
        <v>933</v>
      </c>
      <c r="B92" s="17" t="s">
        <v>174</v>
      </c>
      <c r="C92" s="30" t="s">
        <v>849</v>
      </c>
      <c r="D92" s="74">
        <v>2841.80272</v>
      </c>
      <c r="E92" s="79"/>
    </row>
    <row r="93" spans="1:4" s="34" customFormat="1" ht="57.75" customHeight="1" hidden="1">
      <c r="A93" s="14" t="s">
        <v>684</v>
      </c>
      <c r="B93" s="17" t="s">
        <v>174</v>
      </c>
      <c r="C93" s="30" t="s">
        <v>581</v>
      </c>
      <c r="D93" s="74"/>
    </row>
    <row r="94" spans="1:4" s="34" customFormat="1" ht="18" customHeight="1" hidden="1">
      <c r="A94" s="14" t="s">
        <v>684</v>
      </c>
      <c r="B94" s="17" t="s">
        <v>397</v>
      </c>
      <c r="C94" s="30" t="s">
        <v>579</v>
      </c>
      <c r="D94" s="74"/>
    </row>
    <row r="95" spans="1:4" s="34" customFormat="1" ht="21" customHeight="1" hidden="1">
      <c r="A95" s="14" t="s">
        <v>685</v>
      </c>
      <c r="B95" s="17" t="s">
        <v>174</v>
      </c>
      <c r="C95" s="30" t="s">
        <v>581</v>
      </c>
      <c r="D95" s="74">
        <f>86+40-40-86</f>
        <v>0</v>
      </c>
    </row>
    <row r="96" spans="1:4" s="34" customFormat="1" ht="31.5" customHeight="1">
      <c r="A96" s="14" t="s">
        <v>934</v>
      </c>
      <c r="B96" s="17" t="s">
        <v>174</v>
      </c>
      <c r="C96" s="30" t="s">
        <v>930</v>
      </c>
      <c r="D96" s="74">
        <v>28.70508</v>
      </c>
    </row>
    <row r="97" spans="1:4" s="34" customFormat="1" ht="31.5" customHeight="1">
      <c r="A97" s="64" t="s">
        <v>683</v>
      </c>
      <c r="B97" s="76" t="s">
        <v>397</v>
      </c>
      <c r="C97" s="30"/>
      <c r="D97" s="77">
        <f>D98+D99</f>
        <v>144.99515</v>
      </c>
    </row>
    <row r="98" spans="1:4" s="34" customFormat="1" ht="17.25" customHeight="1">
      <c r="A98" s="14" t="s">
        <v>706</v>
      </c>
      <c r="B98" s="17" t="s">
        <v>397</v>
      </c>
      <c r="C98" s="30" t="s">
        <v>686</v>
      </c>
      <c r="D98" s="74">
        <f>70.291+73.2542</f>
        <v>143.5452</v>
      </c>
    </row>
    <row r="99" spans="1:4" s="34" customFormat="1" ht="17.25" customHeight="1">
      <c r="A99" s="14" t="s">
        <v>707</v>
      </c>
      <c r="B99" s="17" t="s">
        <v>397</v>
      </c>
      <c r="C99" s="30" t="s">
        <v>687</v>
      </c>
      <c r="D99" s="74">
        <f>1.40427+0.04568</f>
        <v>1.4499499999999999</v>
      </c>
    </row>
    <row r="100" spans="1:4" s="34" customFormat="1" ht="44.25" customHeight="1">
      <c r="A100" s="64" t="s">
        <v>921</v>
      </c>
      <c r="B100" s="76" t="s">
        <v>174</v>
      </c>
      <c r="C100" s="62"/>
      <c r="D100" s="77">
        <f>D101+D102</f>
        <v>350</v>
      </c>
    </row>
    <row r="101" spans="1:4" s="34" customFormat="1" ht="50.25" customHeight="1">
      <c r="A101" s="14" t="s">
        <v>923</v>
      </c>
      <c r="B101" s="17" t="s">
        <v>174</v>
      </c>
      <c r="C101" s="30" t="s">
        <v>850</v>
      </c>
      <c r="D101" s="74">
        <v>346.5</v>
      </c>
    </row>
    <row r="102" spans="1:4" s="34" customFormat="1" ht="57.75" customHeight="1">
      <c r="A102" s="14" t="s">
        <v>922</v>
      </c>
      <c r="B102" s="17" t="s">
        <v>174</v>
      </c>
      <c r="C102" s="30" t="s">
        <v>929</v>
      </c>
      <c r="D102" s="74">
        <v>3.5</v>
      </c>
    </row>
    <row r="103" spans="1:5" s="335" customFormat="1" ht="21" customHeight="1">
      <c r="A103" s="64" t="s">
        <v>931</v>
      </c>
      <c r="B103" s="76" t="s">
        <v>174</v>
      </c>
      <c r="C103" s="62"/>
      <c r="D103" s="77">
        <f>D104+D105</f>
        <v>37.5</v>
      </c>
      <c r="E103" s="34"/>
    </row>
    <row r="104" spans="1:4" s="34" customFormat="1" ht="35.25" customHeight="1" hidden="1">
      <c r="A104" s="14" t="s">
        <v>935</v>
      </c>
      <c r="B104" s="17" t="s">
        <v>174</v>
      </c>
      <c r="C104" s="30" t="s">
        <v>937</v>
      </c>
      <c r="D104" s="74">
        <v>0</v>
      </c>
    </row>
    <row r="105" spans="1:4" s="34" customFormat="1" ht="45" customHeight="1">
      <c r="A105" s="14" t="s">
        <v>936</v>
      </c>
      <c r="B105" s="17" t="s">
        <v>174</v>
      </c>
      <c r="C105" s="30" t="s">
        <v>945</v>
      </c>
      <c r="D105" s="74">
        <v>37.5</v>
      </c>
    </row>
    <row r="106" spans="1:7" s="34" customFormat="1" ht="35.25" customHeight="1">
      <c r="A106" s="68" t="s">
        <v>764</v>
      </c>
      <c r="B106" s="75" t="s">
        <v>394</v>
      </c>
      <c r="C106" s="75" t="s">
        <v>87</v>
      </c>
      <c r="D106" s="82">
        <f>D107</f>
        <v>200</v>
      </c>
      <c r="F106" s="80"/>
      <c r="G106" s="80"/>
    </row>
    <row r="107" spans="1:4" s="78" customFormat="1" ht="28.5" customHeight="1">
      <c r="A107" s="14" t="s">
        <v>202</v>
      </c>
      <c r="B107" s="17" t="s">
        <v>174</v>
      </c>
      <c r="C107" s="17" t="s">
        <v>88</v>
      </c>
      <c r="D107" s="74">
        <v>200</v>
      </c>
    </row>
    <row r="108" spans="1:6" s="78" customFormat="1" ht="32.25" customHeight="1">
      <c r="A108" s="68" t="s">
        <v>462</v>
      </c>
      <c r="B108" s="75" t="s">
        <v>394</v>
      </c>
      <c r="C108" s="69" t="s">
        <v>76</v>
      </c>
      <c r="D108" s="82">
        <f>D109+D117+D120+D125+D131+D136+D139+D123</f>
        <v>34518.50393</v>
      </c>
      <c r="E108" s="334"/>
      <c r="F108" s="334"/>
    </row>
    <row r="109" spans="1:8" s="34" customFormat="1" ht="37.5" customHeight="1">
      <c r="A109" s="64" t="s">
        <v>513</v>
      </c>
      <c r="B109" s="17" t="s">
        <v>174</v>
      </c>
      <c r="C109" s="62" t="s">
        <v>78</v>
      </c>
      <c r="D109" s="77">
        <f>D111+D112</f>
        <v>9661.78597</v>
      </c>
      <c r="E109" s="38"/>
      <c r="F109" s="80"/>
      <c r="H109" s="80"/>
    </row>
    <row r="110" spans="1:4" s="34" customFormat="1" ht="15" customHeight="1" hidden="1">
      <c r="A110" s="14" t="s">
        <v>213</v>
      </c>
      <c r="B110" s="17" t="s">
        <v>752</v>
      </c>
      <c r="C110" s="30" t="s">
        <v>214</v>
      </c>
      <c r="D110" s="74"/>
    </row>
    <row r="111" spans="1:8" s="34" customFormat="1" ht="15" customHeight="1">
      <c r="A111" s="14" t="s">
        <v>518</v>
      </c>
      <c r="B111" s="17" t="s">
        <v>174</v>
      </c>
      <c r="C111" s="30" t="s">
        <v>79</v>
      </c>
      <c r="D111" s="74">
        <f>8843.134-30.30303</f>
        <v>8812.83097</v>
      </c>
      <c r="E111" s="80"/>
      <c r="F111" s="80"/>
      <c r="G111" s="80"/>
      <c r="H111" s="80"/>
    </row>
    <row r="112" spans="1:4" s="34" customFormat="1" ht="27" customHeight="1">
      <c r="A112" s="14" t="s">
        <v>117</v>
      </c>
      <c r="B112" s="17" t="s">
        <v>174</v>
      </c>
      <c r="C112" s="30" t="s">
        <v>97</v>
      </c>
      <c r="D112" s="74">
        <f>226.8+622.155</f>
        <v>848.9549999999999</v>
      </c>
    </row>
    <row r="113" spans="1:5" s="34" customFormat="1" ht="33.75" customHeight="1" hidden="1">
      <c r="A113" s="45" t="s">
        <v>563</v>
      </c>
      <c r="B113" s="63" t="s">
        <v>174</v>
      </c>
      <c r="C113" s="49" t="s">
        <v>607</v>
      </c>
      <c r="D113" s="83">
        <f>D114+D115</f>
        <v>0</v>
      </c>
      <c r="E113" s="80"/>
    </row>
    <row r="114" spans="1:5" s="34" customFormat="1" ht="42.75" customHeight="1" hidden="1">
      <c r="A114" s="14" t="s">
        <v>564</v>
      </c>
      <c r="B114" s="17" t="s">
        <v>174</v>
      </c>
      <c r="C114" s="30" t="s">
        <v>565</v>
      </c>
      <c r="D114" s="74"/>
      <c r="E114" s="79"/>
    </row>
    <row r="115" spans="1:5" s="34" customFormat="1" ht="60" customHeight="1" hidden="1">
      <c r="A115" s="14" t="s">
        <v>608</v>
      </c>
      <c r="B115" s="17" t="s">
        <v>174</v>
      </c>
      <c r="C115" s="30" t="s">
        <v>566</v>
      </c>
      <c r="D115" s="74"/>
      <c r="E115" s="80"/>
    </row>
    <row r="116" spans="1:5" s="34" customFormat="1" ht="57" customHeight="1" hidden="1">
      <c r="A116" s="14" t="s">
        <v>728</v>
      </c>
      <c r="B116" s="17" t="s">
        <v>174</v>
      </c>
      <c r="C116" s="30" t="s">
        <v>751</v>
      </c>
      <c r="D116" s="74">
        <f>25-25</f>
        <v>0</v>
      </c>
      <c r="E116" s="80"/>
    </row>
    <row r="117" spans="1:5" s="34" customFormat="1" ht="31.5" customHeight="1">
      <c r="A117" s="64" t="s">
        <v>822</v>
      </c>
      <c r="B117" s="76" t="s">
        <v>174</v>
      </c>
      <c r="C117" s="62" t="s">
        <v>77</v>
      </c>
      <c r="D117" s="77">
        <f>D118+D119</f>
        <v>2498.58232</v>
      </c>
      <c r="E117" s="80"/>
    </row>
    <row r="118" spans="1:5" s="34" customFormat="1" ht="32.25" customHeight="1">
      <c r="A118" s="14" t="s">
        <v>823</v>
      </c>
      <c r="B118" s="17" t="s">
        <v>174</v>
      </c>
      <c r="C118" s="30" t="s">
        <v>825</v>
      </c>
      <c r="D118" s="74">
        <v>2473.58232</v>
      </c>
      <c r="E118" s="80"/>
    </row>
    <row r="119" spans="1:5" s="34" customFormat="1" ht="45.75" customHeight="1">
      <c r="A119" s="14" t="s">
        <v>824</v>
      </c>
      <c r="B119" s="17" t="s">
        <v>174</v>
      </c>
      <c r="C119" s="30" t="s">
        <v>826</v>
      </c>
      <c r="D119" s="74">
        <v>25</v>
      </c>
      <c r="E119" s="80"/>
    </row>
    <row r="120" spans="1:5" s="34" customFormat="1" ht="33" customHeight="1">
      <c r="A120" s="64" t="s">
        <v>956</v>
      </c>
      <c r="B120" s="76" t="s">
        <v>174</v>
      </c>
      <c r="C120" s="62" t="s">
        <v>77</v>
      </c>
      <c r="D120" s="77">
        <f>D121+D122</f>
        <v>3030.30303</v>
      </c>
      <c r="E120" s="80"/>
    </row>
    <row r="121" spans="1:5" s="34" customFormat="1" ht="45.75" customHeight="1">
      <c r="A121" s="14" t="s">
        <v>953</v>
      </c>
      <c r="B121" s="17" t="s">
        <v>174</v>
      </c>
      <c r="C121" s="30" t="s">
        <v>955</v>
      </c>
      <c r="D121" s="74">
        <v>3000</v>
      </c>
      <c r="E121" s="80"/>
    </row>
    <row r="122" spans="1:5" s="34" customFormat="1" ht="45.75" customHeight="1">
      <c r="A122" s="14" t="s">
        <v>954</v>
      </c>
      <c r="B122" s="17" t="s">
        <v>174</v>
      </c>
      <c r="C122" s="30" t="s">
        <v>961</v>
      </c>
      <c r="D122" s="74">
        <v>30.30303</v>
      </c>
      <c r="E122" s="80"/>
    </row>
    <row r="123" spans="1:5" s="34" customFormat="1" ht="40.5" customHeight="1">
      <c r="A123" s="64" t="s">
        <v>968</v>
      </c>
      <c r="B123" s="76" t="s">
        <v>174</v>
      </c>
      <c r="C123" s="62" t="s">
        <v>76</v>
      </c>
      <c r="D123" s="77">
        <f>D124</f>
        <v>0.02061</v>
      </c>
      <c r="E123" s="80"/>
    </row>
    <row r="124" spans="1:5" s="34" customFormat="1" ht="59.25" customHeight="1">
      <c r="A124" s="14" t="s">
        <v>969</v>
      </c>
      <c r="B124" s="17" t="s">
        <v>174</v>
      </c>
      <c r="C124" s="30" t="s">
        <v>976</v>
      </c>
      <c r="D124" s="74">
        <v>0.02061</v>
      </c>
      <c r="E124" s="80"/>
    </row>
    <row r="125" spans="1:7" s="34" customFormat="1" ht="44.25" customHeight="1">
      <c r="A125" s="64" t="s">
        <v>514</v>
      </c>
      <c r="B125" s="76" t="s">
        <v>174</v>
      </c>
      <c r="C125" s="62" t="s">
        <v>80</v>
      </c>
      <c r="D125" s="77">
        <f>D127+D128</f>
        <v>2946.87</v>
      </c>
      <c r="F125" s="80"/>
      <c r="G125" s="80"/>
    </row>
    <row r="126" spans="1:4" s="34" customFormat="1" ht="15" customHeight="1" hidden="1">
      <c r="A126" s="14" t="s">
        <v>215</v>
      </c>
      <c r="B126" s="17" t="s">
        <v>174</v>
      </c>
      <c r="C126" s="30" t="s">
        <v>216</v>
      </c>
      <c r="D126" s="74"/>
    </row>
    <row r="127" spans="1:7" s="34" customFormat="1" ht="15" customHeight="1">
      <c r="A127" s="14" t="s">
        <v>210</v>
      </c>
      <c r="B127" s="17" t="s">
        <v>174</v>
      </c>
      <c r="C127" s="30" t="s">
        <v>80</v>
      </c>
      <c r="D127" s="74">
        <v>2946.87</v>
      </c>
      <c r="G127" s="80"/>
    </row>
    <row r="128" spans="1:5" s="34" customFormat="1" ht="30" customHeight="1" hidden="1">
      <c r="A128" s="45" t="s">
        <v>567</v>
      </c>
      <c r="B128" s="63" t="s">
        <v>174</v>
      </c>
      <c r="C128" s="49" t="s">
        <v>568</v>
      </c>
      <c r="D128" s="83">
        <f>D129+D130</f>
        <v>0</v>
      </c>
      <c r="E128" s="80"/>
    </row>
    <row r="129" spans="1:5" s="34" customFormat="1" ht="44.25" customHeight="1" hidden="1">
      <c r="A129" s="14" t="s">
        <v>609</v>
      </c>
      <c r="B129" s="17" t="s">
        <v>753</v>
      </c>
      <c r="C129" s="30" t="s">
        <v>569</v>
      </c>
      <c r="D129" s="74"/>
      <c r="E129" s="79"/>
    </row>
    <row r="130" spans="1:5" s="34" customFormat="1" ht="54" customHeight="1" hidden="1">
      <c r="A130" s="14" t="s">
        <v>610</v>
      </c>
      <c r="B130" s="17" t="s">
        <v>174</v>
      </c>
      <c r="C130" s="30" t="s">
        <v>570</v>
      </c>
      <c r="D130" s="74"/>
      <c r="E130" s="80"/>
    </row>
    <row r="131" spans="1:7" s="34" customFormat="1" ht="60.75" customHeight="1">
      <c r="A131" s="64" t="s">
        <v>515</v>
      </c>
      <c r="B131" s="76" t="s">
        <v>174</v>
      </c>
      <c r="C131" s="62" t="s">
        <v>81</v>
      </c>
      <c r="D131" s="77">
        <f>D132</f>
        <v>1659.887</v>
      </c>
      <c r="F131" s="80"/>
      <c r="G131" s="80"/>
    </row>
    <row r="132" spans="1:4" s="34" customFormat="1" ht="16.5" customHeight="1">
      <c r="A132" s="14" t="s">
        <v>210</v>
      </c>
      <c r="B132" s="17" t="s">
        <v>174</v>
      </c>
      <c r="C132" s="30" t="s">
        <v>81</v>
      </c>
      <c r="D132" s="74">
        <v>1659.887</v>
      </c>
    </row>
    <row r="133" spans="1:5" ht="42" customHeight="1" hidden="1">
      <c r="A133" s="64" t="s">
        <v>582</v>
      </c>
      <c r="B133" s="17" t="s">
        <v>174</v>
      </c>
      <c r="C133" s="76"/>
      <c r="D133" s="77">
        <f>D134+D135</f>
        <v>0</v>
      </c>
      <c r="E133" s="33"/>
    </row>
    <row r="134" spans="1:5" ht="44.25" customHeight="1" hidden="1">
      <c r="A134" s="14" t="s">
        <v>630</v>
      </c>
      <c r="B134" s="17" t="s">
        <v>174</v>
      </c>
      <c r="C134" s="17" t="s">
        <v>693</v>
      </c>
      <c r="D134" s="74"/>
      <c r="E134" s="33"/>
    </row>
    <row r="135" spans="1:5" ht="54" customHeight="1" hidden="1">
      <c r="A135" s="14" t="s">
        <v>631</v>
      </c>
      <c r="B135" s="17" t="s">
        <v>174</v>
      </c>
      <c r="C135" s="17" t="s">
        <v>694</v>
      </c>
      <c r="D135" s="74"/>
      <c r="E135" s="33"/>
    </row>
    <row r="136" spans="1:5" s="34" customFormat="1" ht="19.5" customHeight="1">
      <c r="A136" s="64" t="s">
        <v>520</v>
      </c>
      <c r="B136" s="76" t="s">
        <v>174</v>
      </c>
      <c r="C136" s="62" t="s">
        <v>867</v>
      </c>
      <c r="D136" s="77">
        <f>D137+D138</f>
        <v>1134.785</v>
      </c>
      <c r="E136" s="80"/>
    </row>
    <row r="137" spans="1:7" s="34" customFormat="1" ht="30.75" customHeight="1">
      <c r="A137" s="14" t="s">
        <v>519</v>
      </c>
      <c r="B137" s="17" t="s">
        <v>174</v>
      </c>
      <c r="C137" s="30" t="s">
        <v>82</v>
      </c>
      <c r="D137" s="74">
        <v>1134.785</v>
      </c>
      <c r="F137" s="80"/>
      <c r="G137" s="80"/>
    </row>
    <row r="138" spans="1:4" s="34" customFormat="1" ht="45.75" customHeight="1" hidden="1">
      <c r="A138" s="14" t="s">
        <v>517</v>
      </c>
      <c r="B138" s="17" t="s">
        <v>754</v>
      </c>
      <c r="C138" s="30" t="s">
        <v>479</v>
      </c>
      <c r="D138" s="74"/>
    </row>
    <row r="139" spans="1:4" s="34" customFormat="1" ht="32.25" customHeight="1">
      <c r="A139" s="64" t="s">
        <v>864</v>
      </c>
      <c r="B139" s="76" t="s">
        <v>174</v>
      </c>
      <c r="C139" s="62"/>
      <c r="D139" s="77">
        <f>D140+D142</f>
        <v>13586.269999999999</v>
      </c>
    </row>
    <row r="140" spans="1:7" s="34" customFormat="1" ht="38.25" customHeight="1">
      <c r="A140" s="64" t="s">
        <v>912</v>
      </c>
      <c r="B140" s="76" t="s">
        <v>174</v>
      </c>
      <c r="C140" s="62" t="s">
        <v>865</v>
      </c>
      <c r="D140" s="77">
        <f>D141</f>
        <v>9555.715999999999</v>
      </c>
      <c r="F140" s="80"/>
      <c r="G140" s="80"/>
    </row>
    <row r="141" spans="1:4" s="34" customFormat="1" ht="24.75" customHeight="1">
      <c r="A141" s="14" t="s">
        <v>913</v>
      </c>
      <c r="B141" s="63" t="s">
        <v>174</v>
      </c>
      <c r="C141" s="49" t="s">
        <v>865</v>
      </c>
      <c r="D141" s="74">
        <f>9282.416+273.3</f>
        <v>9555.715999999999</v>
      </c>
    </row>
    <row r="142" spans="1:9" s="34" customFormat="1" ht="32.25" customHeight="1">
      <c r="A142" s="64" t="s">
        <v>912</v>
      </c>
      <c r="B142" s="76" t="s">
        <v>174</v>
      </c>
      <c r="C142" s="62" t="s">
        <v>866</v>
      </c>
      <c r="D142" s="77">
        <f>D143</f>
        <v>4030.554</v>
      </c>
      <c r="F142" s="80"/>
      <c r="G142" s="80"/>
      <c r="H142" s="80"/>
      <c r="I142" s="80"/>
    </row>
    <row r="143" spans="1:4" s="34" customFormat="1" ht="24.75" customHeight="1">
      <c r="A143" s="14" t="s">
        <v>914</v>
      </c>
      <c r="B143" s="17" t="s">
        <v>174</v>
      </c>
      <c r="C143" s="49" t="s">
        <v>866</v>
      </c>
      <c r="D143" s="74">
        <v>4030.554</v>
      </c>
    </row>
    <row r="144" spans="1:4" s="34" customFormat="1" ht="33" customHeight="1" hidden="1">
      <c r="A144" s="68" t="s">
        <v>417</v>
      </c>
      <c r="B144" s="17" t="s">
        <v>755</v>
      </c>
      <c r="C144" s="69" t="s">
        <v>41</v>
      </c>
      <c r="D144" s="82">
        <f>D145+D146+D149</f>
        <v>0</v>
      </c>
    </row>
    <row r="145" spans="1:4" s="34" customFormat="1" ht="17.25" customHeight="1" hidden="1">
      <c r="A145" s="14" t="s">
        <v>118</v>
      </c>
      <c r="B145" s="17" t="s">
        <v>756</v>
      </c>
      <c r="C145" s="30" t="s">
        <v>507</v>
      </c>
      <c r="D145" s="74">
        <v>0</v>
      </c>
    </row>
    <row r="146" spans="1:4" s="34" customFormat="1" ht="19.5" customHeight="1" hidden="1">
      <c r="A146" s="14" t="s">
        <v>509</v>
      </c>
      <c r="B146" s="17" t="s">
        <v>757</v>
      </c>
      <c r="C146" s="30" t="s">
        <v>508</v>
      </c>
      <c r="D146" s="74"/>
    </row>
    <row r="147" spans="1:4" s="34" customFormat="1" ht="19.5" customHeight="1" hidden="1">
      <c r="A147" s="14"/>
      <c r="B147" s="17"/>
      <c r="C147" s="30"/>
      <c r="D147" s="74"/>
    </row>
    <row r="148" spans="1:4" s="34" customFormat="1" ht="19.5" customHeight="1" hidden="1">
      <c r="A148" s="14"/>
      <c r="B148" s="17"/>
      <c r="C148" s="30"/>
      <c r="D148" s="74"/>
    </row>
    <row r="149" spans="1:4" s="34" customFormat="1" ht="12" customHeight="1" hidden="1">
      <c r="A149" s="14" t="s">
        <v>484</v>
      </c>
      <c r="B149" s="17" t="s">
        <v>758</v>
      </c>
      <c r="C149" s="30" t="s">
        <v>476</v>
      </c>
      <c r="D149" s="74"/>
    </row>
    <row r="150" spans="1:4" s="34" customFormat="1" ht="45" customHeight="1">
      <c r="A150" s="68" t="s">
        <v>457</v>
      </c>
      <c r="B150" s="75" t="s">
        <v>394</v>
      </c>
      <c r="C150" s="75" t="s">
        <v>445</v>
      </c>
      <c r="D150" s="82">
        <f>D151</f>
        <v>200</v>
      </c>
    </row>
    <row r="151" spans="1:7" s="34" customFormat="1" ht="30" customHeight="1">
      <c r="A151" s="14" t="s">
        <v>676</v>
      </c>
      <c r="B151" s="76" t="s">
        <v>174</v>
      </c>
      <c r="C151" s="30" t="s">
        <v>446</v>
      </c>
      <c r="D151" s="74">
        <v>200</v>
      </c>
      <c r="F151" s="80"/>
      <c r="G151" s="80"/>
    </row>
    <row r="152" spans="1:7" s="34" customFormat="1" ht="62.25" customHeight="1">
      <c r="A152" s="68" t="s">
        <v>471</v>
      </c>
      <c r="B152" s="75" t="s">
        <v>394</v>
      </c>
      <c r="C152" s="75" t="s">
        <v>447</v>
      </c>
      <c r="D152" s="82">
        <f>SUM(D153:D161)</f>
        <v>45446.84883</v>
      </c>
      <c r="E152" s="41"/>
      <c r="F152" s="80"/>
      <c r="G152" s="80"/>
    </row>
    <row r="153" spans="1:5" s="34" customFormat="1" ht="30.75" customHeight="1">
      <c r="A153" s="14" t="s">
        <v>43</v>
      </c>
      <c r="B153" s="17" t="s">
        <v>174</v>
      </c>
      <c r="C153" s="30" t="s">
        <v>468</v>
      </c>
      <c r="D153" s="74">
        <f>2300+420</f>
        <v>2720</v>
      </c>
      <c r="E153" s="41"/>
    </row>
    <row r="154" spans="1:5" s="34" customFormat="1" ht="29.25" customHeight="1" hidden="1">
      <c r="A154" s="14" t="s">
        <v>43</v>
      </c>
      <c r="B154" s="17" t="s">
        <v>759</v>
      </c>
      <c r="C154" s="30" t="s">
        <v>470</v>
      </c>
      <c r="D154" s="74"/>
      <c r="E154" s="41"/>
    </row>
    <row r="155" spans="1:5" s="34" customFormat="1" ht="42.75" customHeight="1" hidden="1">
      <c r="A155" s="14" t="s">
        <v>804</v>
      </c>
      <c r="B155" s="17" t="s">
        <v>174</v>
      </c>
      <c r="C155" s="30" t="s">
        <v>468</v>
      </c>
      <c r="D155" s="74"/>
      <c r="E155" s="41"/>
    </row>
    <row r="156" spans="1:5" s="34" customFormat="1" ht="18" customHeight="1">
      <c r="A156" s="14" t="s">
        <v>367</v>
      </c>
      <c r="B156" s="17" t="s">
        <v>174</v>
      </c>
      <c r="C156" s="30" t="s">
        <v>470</v>
      </c>
      <c r="D156" s="74">
        <f>4386-202.0202+8726.84883-4700</f>
        <v>8210.82863</v>
      </c>
      <c r="E156" s="41"/>
    </row>
    <row r="157" spans="1:5" s="34" customFormat="1" ht="12.75" customHeight="1">
      <c r="A157" s="37" t="s">
        <v>290</v>
      </c>
      <c r="B157" s="17" t="s">
        <v>174</v>
      </c>
      <c r="C157" s="30" t="s">
        <v>469</v>
      </c>
      <c r="D157" s="74">
        <v>9614</v>
      </c>
      <c r="E157" s="41"/>
    </row>
    <row r="158" spans="1:5" s="34" customFormat="1" ht="45.75" customHeight="1">
      <c r="A158" s="37" t="s">
        <v>489</v>
      </c>
      <c r="B158" s="17" t="s">
        <v>174</v>
      </c>
      <c r="C158" s="30" t="s">
        <v>490</v>
      </c>
      <c r="D158" s="74">
        <v>4700</v>
      </c>
      <c r="E158" s="41"/>
    </row>
    <row r="159" spans="1:5" s="34" customFormat="1" ht="45.75" customHeight="1" hidden="1">
      <c r="A159" s="37" t="s">
        <v>493</v>
      </c>
      <c r="B159" s="17" t="s">
        <v>760</v>
      </c>
      <c r="C159" s="30" t="s">
        <v>494</v>
      </c>
      <c r="D159" s="74"/>
      <c r="E159" s="41"/>
    </row>
    <row r="160" spans="1:5" s="34" customFormat="1" ht="30.75" customHeight="1">
      <c r="A160" s="37" t="s">
        <v>704</v>
      </c>
      <c r="B160" s="17" t="s">
        <v>174</v>
      </c>
      <c r="C160" s="30" t="s">
        <v>682</v>
      </c>
      <c r="D160" s="74">
        <v>20000</v>
      </c>
      <c r="E160" s="41"/>
    </row>
    <row r="161" spans="1:5" s="34" customFormat="1" ht="42.75" customHeight="1">
      <c r="A161" s="37" t="s">
        <v>705</v>
      </c>
      <c r="B161" s="17" t="s">
        <v>174</v>
      </c>
      <c r="C161" s="30" t="s">
        <v>703</v>
      </c>
      <c r="D161" s="74">
        <v>202.0202</v>
      </c>
      <c r="E161" s="41"/>
    </row>
    <row r="162" spans="1:7" s="34" customFormat="1" ht="45.75" customHeight="1">
      <c r="A162" s="68" t="s">
        <v>855</v>
      </c>
      <c r="B162" s="75" t="s">
        <v>394</v>
      </c>
      <c r="C162" s="75" t="s">
        <v>503</v>
      </c>
      <c r="D162" s="82">
        <f>SUM(D163:D166)</f>
        <v>560</v>
      </c>
      <c r="E162" s="41"/>
      <c r="F162" s="80"/>
      <c r="G162" s="80"/>
    </row>
    <row r="163" spans="1:5" s="34" customFormat="1" ht="17.25" customHeight="1">
      <c r="A163" s="14" t="s">
        <v>792</v>
      </c>
      <c r="B163" s="17" t="s">
        <v>397</v>
      </c>
      <c r="C163" s="30" t="s">
        <v>504</v>
      </c>
      <c r="D163" s="74">
        <f>60+200+30</f>
        <v>290</v>
      </c>
      <c r="E163" s="41"/>
    </row>
    <row r="164" spans="1:5" s="34" customFormat="1" ht="31.5" customHeight="1" hidden="1">
      <c r="A164" s="14" t="s">
        <v>791</v>
      </c>
      <c r="B164" s="17" t="s">
        <v>174</v>
      </c>
      <c r="C164" s="30" t="s">
        <v>636</v>
      </c>
      <c r="D164" s="74"/>
      <c r="E164" s="41"/>
    </row>
    <row r="165" spans="1:5" s="34" customFormat="1" ht="16.5" customHeight="1" hidden="1">
      <c r="A165" s="14" t="s">
        <v>793</v>
      </c>
      <c r="B165" s="17" t="s">
        <v>174</v>
      </c>
      <c r="C165" s="30" t="s">
        <v>790</v>
      </c>
      <c r="D165" s="74"/>
      <c r="E165" s="41"/>
    </row>
    <row r="166" spans="1:5" s="34" customFormat="1" ht="16.5" customHeight="1">
      <c r="A166" s="14" t="s">
        <v>800</v>
      </c>
      <c r="B166" s="17" t="s">
        <v>397</v>
      </c>
      <c r="C166" s="30" t="s">
        <v>801</v>
      </c>
      <c r="D166" s="74">
        <f>270</f>
        <v>270</v>
      </c>
      <c r="E166" s="41"/>
    </row>
    <row r="167" spans="1:5" s="34" customFormat="1" ht="45.75" customHeight="1">
      <c r="A167" s="68" t="s">
        <v>856</v>
      </c>
      <c r="B167" s="75" t="s">
        <v>394</v>
      </c>
      <c r="C167" s="75" t="s">
        <v>506</v>
      </c>
      <c r="D167" s="82">
        <f>SUM(D168:D173)</f>
        <v>18996.275999999998</v>
      </c>
      <c r="E167" s="41"/>
    </row>
    <row r="168" spans="1:5" s="34" customFormat="1" ht="33" customHeight="1" hidden="1">
      <c r="A168" s="14" t="s">
        <v>510</v>
      </c>
      <c r="B168" s="17" t="s">
        <v>761</v>
      </c>
      <c r="C168" s="30" t="s">
        <v>502</v>
      </c>
      <c r="D168" s="74">
        <v>0</v>
      </c>
      <c r="E168" s="41"/>
    </row>
    <row r="169" spans="1:6" s="34" customFormat="1" ht="15" customHeight="1">
      <c r="A169" s="37" t="s">
        <v>225</v>
      </c>
      <c r="B169" s="17" t="s">
        <v>174</v>
      </c>
      <c r="C169" s="30" t="s">
        <v>501</v>
      </c>
      <c r="D169" s="74">
        <f>155+345-40</f>
        <v>460</v>
      </c>
      <c r="E169" s="41"/>
      <c r="F169" s="80"/>
    </row>
    <row r="170" spans="1:8" s="34" customFormat="1" ht="57.75" customHeight="1">
      <c r="A170" s="37" t="s">
        <v>512</v>
      </c>
      <c r="B170" s="17" t="s">
        <v>398</v>
      </c>
      <c r="C170" s="30" t="s">
        <v>498</v>
      </c>
      <c r="D170" s="74">
        <v>11100.912</v>
      </c>
      <c r="E170" s="41"/>
      <c r="F170" s="80"/>
      <c r="G170" s="80"/>
      <c r="H170" s="80"/>
    </row>
    <row r="171" spans="1:5" s="34" customFormat="1" ht="31.5" customHeight="1">
      <c r="A171" s="37" t="s">
        <v>301</v>
      </c>
      <c r="B171" s="17" t="s">
        <v>398</v>
      </c>
      <c r="C171" s="30" t="s">
        <v>499</v>
      </c>
      <c r="D171" s="74">
        <f>5000+115.364+1300</f>
        <v>6415.364</v>
      </c>
      <c r="E171" s="41"/>
    </row>
    <row r="172" spans="1:5" s="34" customFormat="1" ht="29.25" customHeight="1">
      <c r="A172" s="37" t="s">
        <v>632</v>
      </c>
      <c r="B172" s="17" t="s">
        <v>398</v>
      </c>
      <c r="C172" s="30" t="s">
        <v>500</v>
      </c>
      <c r="D172" s="74">
        <f>1100-50-30</f>
        <v>1020</v>
      </c>
      <c r="E172" s="41"/>
    </row>
    <row r="173" spans="1:5" s="34" customFormat="1" ht="42.75" customHeight="1" hidden="1">
      <c r="A173" s="37" t="s">
        <v>661</v>
      </c>
      <c r="B173" s="17" t="s">
        <v>762</v>
      </c>
      <c r="C173" s="30" t="s">
        <v>696</v>
      </c>
      <c r="D173" s="74"/>
      <c r="E173" s="41"/>
    </row>
    <row r="174" spans="1:6" s="34" customFormat="1" ht="33.75" customHeight="1">
      <c r="A174" s="71" t="s">
        <v>765</v>
      </c>
      <c r="B174" s="75" t="s">
        <v>394</v>
      </c>
      <c r="C174" s="69" t="s">
        <v>537</v>
      </c>
      <c r="D174" s="82">
        <f>D175</f>
        <v>15</v>
      </c>
      <c r="E174" s="41"/>
      <c r="F174" s="80"/>
    </row>
    <row r="175" spans="1:5" s="34" customFormat="1" ht="28.5" customHeight="1" hidden="1">
      <c r="A175" s="37" t="s">
        <v>538</v>
      </c>
      <c r="B175" s="17" t="s">
        <v>174</v>
      </c>
      <c r="C175" s="30" t="s">
        <v>539</v>
      </c>
      <c r="D175" s="74">
        <f>D176</f>
        <v>15</v>
      </c>
      <c r="E175" s="41"/>
    </row>
    <row r="176" spans="1:5" s="34" customFormat="1" ht="16.5" customHeight="1">
      <c r="A176" s="37" t="s">
        <v>592</v>
      </c>
      <c r="B176" s="17" t="s">
        <v>174</v>
      </c>
      <c r="C176" s="30" t="s">
        <v>541</v>
      </c>
      <c r="D176" s="74">
        <v>15</v>
      </c>
      <c r="E176" s="41"/>
    </row>
    <row r="177" spans="1:6" s="34" customFormat="1" ht="44.25" customHeight="1">
      <c r="A177" s="68" t="s">
        <v>839</v>
      </c>
      <c r="B177" s="75" t="s">
        <v>394</v>
      </c>
      <c r="C177" s="75" t="s">
        <v>548</v>
      </c>
      <c r="D177" s="82">
        <f>D178+D179</f>
        <v>21</v>
      </c>
      <c r="E177" s="41"/>
      <c r="F177" s="80"/>
    </row>
    <row r="178" spans="1:5" s="34" customFormat="1" ht="31.5" customHeight="1" hidden="1">
      <c r="A178" s="37" t="s">
        <v>611</v>
      </c>
      <c r="B178" s="17" t="s">
        <v>174</v>
      </c>
      <c r="C178" s="30" t="s">
        <v>550</v>
      </c>
      <c r="D178" s="74"/>
      <c r="E178" s="41"/>
    </row>
    <row r="179" spans="1:5" s="34" customFormat="1" ht="29.25" customHeight="1">
      <c r="A179" s="37" t="s">
        <v>612</v>
      </c>
      <c r="B179" s="17" t="s">
        <v>174</v>
      </c>
      <c r="C179" s="30" t="s">
        <v>702</v>
      </c>
      <c r="D179" s="74">
        <v>21</v>
      </c>
      <c r="E179" s="41"/>
    </row>
    <row r="180" spans="1:10" s="34" customFormat="1" ht="73.5" customHeight="1">
      <c r="A180" s="68" t="s">
        <v>786</v>
      </c>
      <c r="B180" s="75" t="s">
        <v>394</v>
      </c>
      <c r="C180" s="75" t="s">
        <v>741</v>
      </c>
      <c r="D180" s="82">
        <f>SUM(D181:D184)</f>
        <v>25212.88169</v>
      </c>
      <c r="E180" s="41"/>
      <c r="F180" s="80"/>
      <c r="I180" s="80"/>
      <c r="J180" s="80"/>
    </row>
    <row r="181" spans="1:6" s="34" customFormat="1" ht="31.5" customHeight="1">
      <c r="A181" s="37" t="s">
        <v>743</v>
      </c>
      <c r="B181" s="17" t="s">
        <v>174</v>
      </c>
      <c r="C181" s="30" t="s">
        <v>745</v>
      </c>
      <c r="D181" s="74">
        <v>12241.28906</v>
      </c>
      <c r="E181" s="41"/>
      <c r="F181" s="80"/>
    </row>
    <row r="182" spans="1:7" s="34" customFormat="1" ht="33" customHeight="1" hidden="1">
      <c r="A182" s="37" t="s">
        <v>744</v>
      </c>
      <c r="B182" s="17" t="s">
        <v>174</v>
      </c>
      <c r="C182" s="30" t="s">
        <v>746</v>
      </c>
      <c r="D182" s="74">
        <f>191.38937-191.38937</f>
        <v>0</v>
      </c>
      <c r="E182" s="41"/>
      <c r="F182" s="80"/>
      <c r="G182" s="80"/>
    </row>
    <row r="183" spans="1:11" s="34" customFormat="1" ht="44.25" customHeight="1">
      <c r="A183" s="37" t="s">
        <v>853</v>
      </c>
      <c r="B183" s="17" t="s">
        <v>174</v>
      </c>
      <c r="C183" s="30" t="s">
        <v>747</v>
      </c>
      <c r="D183" s="74">
        <f>3814.06939-571.21939</f>
        <v>3242.8500000000004</v>
      </c>
      <c r="E183" s="80"/>
      <c r="F183" s="80"/>
      <c r="G183" s="80"/>
      <c r="I183" s="79"/>
      <c r="K183" s="80"/>
    </row>
    <row r="184" spans="1:11" s="34" customFormat="1" ht="44.25" customHeight="1">
      <c r="A184" s="37" t="s">
        <v>742</v>
      </c>
      <c r="B184" s="17" t="s">
        <v>174</v>
      </c>
      <c r="C184" s="30" t="s">
        <v>852</v>
      </c>
      <c r="D184" s="74">
        <f>9339.59292+389.14971</f>
        <v>9728.742629999999</v>
      </c>
      <c r="E184" s="80"/>
      <c r="F184" s="80"/>
      <c r="G184" s="80"/>
      <c r="H184" s="80"/>
      <c r="I184" s="79"/>
      <c r="K184" s="80"/>
    </row>
    <row r="185" spans="1:8" s="34" customFormat="1" ht="33" customHeight="1">
      <c r="A185" s="68" t="s">
        <v>941</v>
      </c>
      <c r="B185" s="75" t="s">
        <v>394</v>
      </c>
      <c r="C185" s="254">
        <v>1600000000</v>
      </c>
      <c r="D185" s="82">
        <f>D186</f>
        <v>40</v>
      </c>
      <c r="E185" s="80"/>
      <c r="F185" s="80"/>
      <c r="G185" s="80"/>
      <c r="H185" s="80"/>
    </row>
    <row r="186" spans="1:7" s="34" customFormat="1" ht="15.75" customHeight="1">
      <c r="A186" s="37" t="s">
        <v>846</v>
      </c>
      <c r="B186" s="17" t="s">
        <v>174</v>
      </c>
      <c r="C186" s="30" t="s">
        <v>869</v>
      </c>
      <c r="D186" s="74">
        <v>40</v>
      </c>
      <c r="E186" s="80"/>
      <c r="F186" s="80"/>
      <c r="G186" s="80"/>
    </row>
    <row r="187" spans="1:7" s="34" customFormat="1" ht="44.25" customHeight="1" hidden="1">
      <c r="A187" s="37"/>
      <c r="B187" s="17"/>
      <c r="C187" s="30"/>
      <c r="D187" s="74"/>
      <c r="E187" s="80"/>
      <c r="F187" s="80"/>
      <c r="G187" s="80"/>
    </row>
    <row r="188" spans="1:5" s="78" customFormat="1" ht="18" customHeight="1">
      <c r="A188" s="71" t="s">
        <v>101</v>
      </c>
      <c r="B188" s="151"/>
      <c r="C188" s="152"/>
      <c r="D188" s="82">
        <f>D144+D108+D106+D84+D77+D74+D70+D12+D150+D152+D162+D167+D174+D177+D180+D185</f>
        <v>594474.1610499999</v>
      </c>
      <c r="E188" s="336"/>
    </row>
    <row r="189" spans="1:4" ht="18" customHeight="1">
      <c r="A189" s="337" t="s">
        <v>344</v>
      </c>
      <c r="B189" s="337"/>
      <c r="C189" s="337"/>
      <c r="D189" s="337"/>
    </row>
    <row r="190" spans="1:4" ht="30" customHeight="1" hidden="1">
      <c r="A190" s="31" t="s">
        <v>150</v>
      </c>
      <c r="B190" s="47"/>
      <c r="C190" s="48" t="s">
        <v>13</v>
      </c>
      <c r="D190" s="94"/>
    </row>
    <row r="191" spans="1:4" ht="13.5" hidden="1">
      <c r="A191" s="31" t="s">
        <v>102</v>
      </c>
      <c r="B191" s="47"/>
      <c r="C191" s="48" t="s">
        <v>14</v>
      </c>
      <c r="D191" s="94"/>
    </row>
    <row r="192" spans="1:4" ht="13.5">
      <c r="A192" s="37" t="s">
        <v>399</v>
      </c>
      <c r="B192" s="47"/>
      <c r="C192" s="48" t="s">
        <v>15</v>
      </c>
      <c r="D192" s="94">
        <v>1926.07</v>
      </c>
    </row>
    <row r="193" spans="1:4" ht="18" customHeight="1">
      <c r="A193" s="37" t="s">
        <v>119</v>
      </c>
      <c r="B193" s="47"/>
      <c r="C193" s="48" t="s">
        <v>16</v>
      </c>
      <c r="D193" s="94">
        <v>1764.503</v>
      </c>
    </row>
    <row r="194" spans="1:6" ht="28.5" customHeight="1">
      <c r="A194" s="37" t="s">
        <v>154</v>
      </c>
      <c r="B194" s="47"/>
      <c r="C194" s="48" t="s">
        <v>17</v>
      </c>
      <c r="D194" s="109">
        <f>45380.12-2000</f>
        <v>43380.12</v>
      </c>
      <c r="E194" s="73"/>
      <c r="F194" s="73"/>
    </row>
    <row r="195" spans="1:8" ht="16.5" customHeight="1">
      <c r="A195" s="37" t="s">
        <v>120</v>
      </c>
      <c r="B195" s="47"/>
      <c r="C195" s="48" t="s">
        <v>18</v>
      </c>
      <c r="D195" s="94">
        <f>1574.736</f>
        <v>1574.736</v>
      </c>
      <c r="E195" s="73"/>
      <c r="F195" s="248"/>
      <c r="H195" s="249"/>
    </row>
    <row r="196" spans="1:8" ht="15" customHeight="1">
      <c r="A196" s="37" t="s">
        <v>121</v>
      </c>
      <c r="B196" s="47"/>
      <c r="C196" s="48" t="s">
        <v>21</v>
      </c>
      <c r="D196" s="94">
        <v>10</v>
      </c>
      <c r="E196" s="73"/>
      <c r="F196" s="248"/>
      <c r="H196" s="249"/>
    </row>
    <row r="197" spans="1:8" ht="16.5" customHeight="1">
      <c r="A197" s="37" t="s">
        <v>122</v>
      </c>
      <c r="B197" s="47"/>
      <c r="C197" s="48" t="s">
        <v>22</v>
      </c>
      <c r="D197" s="94">
        <f>520+240-420+420</f>
        <v>760</v>
      </c>
      <c r="E197" s="73"/>
      <c r="F197" s="248"/>
      <c r="H197" s="249"/>
    </row>
    <row r="198" spans="1:8" ht="33" customHeight="1">
      <c r="A198" s="37" t="s">
        <v>361</v>
      </c>
      <c r="B198" s="47"/>
      <c r="C198" s="48" t="s">
        <v>23</v>
      </c>
      <c r="D198" s="94">
        <v>100</v>
      </c>
      <c r="F198" s="248"/>
      <c r="H198" s="249"/>
    </row>
    <row r="199" spans="1:8" ht="33" customHeight="1" hidden="1">
      <c r="A199" s="37" t="s">
        <v>43</v>
      </c>
      <c r="B199" s="47"/>
      <c r="C199" s="48" t="s">
        <v>24</v>
      </c>
      <c r="D199" s="94"/>
      <c r="F199" s="248"/>
      <c r="H199" s="249"/>
    </row>
    <row r="200" spans="1:8" ht="17.25" customHeight="1" hidden="1">
      <c r="A200" s="37" t="s">
        <v>367</v>
      </c>
      <c r="B200" s="47"/>
      <c r="C200" s="48" t="s">
        <v>25</v>
      </c>
      <c r="D200" s="94"/>
      <c r="E200" s="42"/>
      <c r="F200" s="248"/>
      <c r="H200" s="249"/>
    </row>
    <row r="201" spans="1:8" ht="15.75" customHeight="1">
      <c r="A201" s="37" t="s">
        <v>546</v>
      </c>
      <c r="B201" s="47"/>
      <c r="C201" s="48" t="s">
        <v>26</v>
      </c>
      <c r="D201" s="94">
        <v>521.8</v>
      </c>
      <c r="E201" s="42"/>
      <c r="F201" s="248"/>
      <c r="H201" s="249"/>
    </row>
    <row r="202" spans="1:8" ht="15" customHeight="1">
      <c r="A202" s="37" t="s">
        <v>379</v>
      </c>
      <c r="B202" s="47"/>
      <c r="C202" s="48" t="s">
        <v>27</v>
      </c>
      <c r="D202" s="94">
        <v>90</v>
      </c>
      <c r="F202" s="248"/>
      <c r="H202" s="249"/>
    </row>
    <row r="203" spans="1:8" ht="15.75" customHeight="1">
      <c r="A203" s="37" t="s">
        <v>380</v>
      </c>
      <c r="B203" s="47"/>
      <c r="C203" s="48" t="s">
        <v>28</v>
      </c>
      <c r="D203" s="94">
        <v>100</v>
      </c>
      <c r="F203" s="248"/>
      <c r="H203" s="249"/>
    </row>
    <row r="204" spans="1:8" ht="15.75" customHeight="1">
      <c r="A204" s="37" t="s">
        <v>458</v>
      </c>
      <c r="B204" s="47"/>
      <c r="C204" s="48" t="s">
        <v>86</v>
      </c>
      <c r="D204" s="94">
        <v>831</v>
      </c>
      <c r="F204" s="248"/>
      <c r="H204" s="249"/>
    </row>
    <row r="205" spans="1:8" ht="15.75" customHeight="1" hidden="1">
      <c r="A205" s="37" t="s">
        <v>204</v>
      </c>
      <c r="B205" s="47"/>
      <c r="C205" s="48" t="s">
        <v>93</v>
      </c>
      <c r="D205" s="94"/>
      <c r="H205" s="249"/>
    </row>
    <row r="206" spans="1:8" ht="15.75" customHeight="1">
      <c r="A206" s="37" t="s">
        <v>466</v>
      </c>
      <c r="B206" s="47"/>
      <c r="C206" s="48" t="s">
        <v>94</v>
      </c>
      <c r="D206" s="94">
        <v>812.9</v>
      </c>
      <c r="G206" s="250"/>
      <c r="H206" s="249"/>
    </row>
    <row r="207" spans="1:4" ht="30" customHeight="1" hidden="1">
      <c r="A207" s="37" t="s">
        <v>301</v>
      </c>
      <c r="B207" s="47"/>
      <c r="C207" s="48" t="s">
        <v>95</v>
      </c>
      <c r="D207" s="94"/>
    </row>
    <row r="208" spans="1:4" ht="17.25" customHeight="1" hidden="1">
      <c r="A208" s="37" t="s">
        <v>438</v>
      </c>
      <c r="B208" s="47"/>
      <c r="C208" s="48" t="s">
        <v>96</v>
      </c>
      <c r="D208" s="94"/>
    </row>
    <row r="209" spans="1:4" ht="79.5" customHeight="1" hidden="1">
      <c r="A209" s="37" t="s">
        <v>488</v>
      </c>
      <c r="B209" s="47"/>
      <c r="C209" s="48" t="s">
        <v>487</v>
      </c>
      <c r="D209" s="94"/>
    </row>
    <row r="210" spans="1:4" ht="17.25" customHeight="1" hidden="1">
      <c r="A210" s="37" t="s">
        <v>482</v>
      </c>
      <c r="B210" s="47"/>
      <c r="C210" s="48" t="s">
        <v>483</v>
      </c>
      <c r="D210" s="94"/>
    </row>
    <row r="211" spans="1:4" ht="17.25" customHeight="1">
      <c r="A211" s="37" t="s">
        <v>491</v>
      </c>
      <c r="B211" s="47"/>
      <c r="C211" s="48" t="s">
        <v>492</v>
      </c>
      <c r="D211" s="94">
        <f>878.3-273.3</f>
        <v>605</v>
      </c>
    </row>
    <row r="212" spans="1:4" ht="63.75" customHeight="1" hidden="1">
      <c r="A212" s="37" t="s">
        <v>321</v>
      </c>
      <c r="B212" s="47"/>
      <c r="C212" s="48" t="s">
        <v>473</v>
      </c>
      <c r="D212" s="94"/>
    </row>
    <row r="213" spans="1:4" ht="15.75" customHeight="1" hidden="1">
      <c r="A213" s="37" t="s">
        <v>521</v>
      </c>
      <c r="B213" s="47"/>
      <c r="C213" s="48" t="s">
        <v>522</v>
      </c>
      <c r="D213" s="94"/>
    </row>
    <row r="214" spans="1:4" ht="15.75" customHeight="1" hidden="1">
      <c r="A214" s="37" t="s">
        <v>613</v>
      </c>
      <c r="B214" s="47"/>
      <c r="C214" s="48" t="s">
        <v>555</v>
      </c>
      <c r="D214" s="94"/>
    </row>
    <row r="215" spans="1:5" ht="15.75" customHeight="1">
      <c r="A215" s="37" t="s">
        <v>532</v>
      </c>
      <c r="B215" s="47"/>
      <c r="C215" s="48" t="s">
        <v>533</v>
      </c>
      <c r="D215" s="94">
        <f>500-14.84-120+8000</f>
        <v>8365.16</v>
      </c>
      <c r="E215" s="58"/>
    </row>
    <row r="216" spans="1:4" ht="30" customHeight="1">
      <c r="A216" s="37" t="s">
        <v>710</v>
      </c>
      <c r="B216" s="47"/>
      <c r="C216" s="48" t="s">
        <v>711</v>
      </c>
      <c r="D216" s="94">
        <v>14.84</v>
      </c>
    </row>
    <row r="217" spans="1:4" ht="42" customHeight="1">
      <c r="A217" s="37" t="s">
        <v>965</v>
      </c>
      <c r="B217" s="47"/>
      <c r="C217" s="48" t="s">
        <v>966</v>
      </c>
      <c r="D217" s="94">
        <v>120</v>
      </c>
    </row>
    <row r="218" spans="1:4" ht="15.75" customHeight="1">
      <c r="A218" s="37" t="s">
        <v>544</v>
      </c>
      <c r="B218" s="47"/>
      <c r="C218" s="48" t="s">
        <v>545</v>
      </c>
      <c r="D218" s="94">
        <v>80.3</v>
      </c>
    </row>
    <row r="219" spans="1:7" ht="57" customHeight="1">
      <c r="A219" s="37" t="s">
        <v>551</v>
      </c>
      <c r="B219" s="47"/>
      <c r="C219" s="48" t="s">
        <v>552</v>
      </c>
      <c r="D219" s="94">
        <v>250</v>
      </c>
      <c r="G219" s="73"/>
    </row>
    <row r="220" spans="1:7" ht="16.5" customHeight="1">
      <c r="A220" s="37" t="s">
        <v>798</v>
      </c>
      <c r="B220" s="47"/>
      <c r="C220" s="48" t="s">
        <v>799</v>
      </c>
      <c r="D220" s="94">
        <v>72.2</v>
      </c>
      <c r="G220" s="73"/>
    </row>
    <row r="221" spans="1:7" ht="16.5" customHeight="1" hidden="1">
      <c r="A221" s="37" t="s">
        <v>840</v>
      </c>
      <c r="B221" s="47"/>
      <c r="C221" s="48" t="s">
        <v>841</v>
      </c>
      <c r="D221" s="94"/>
      <c r="G221" s="73"/>
    </row>
    <row r="222" spans="1:4" ht="55.5" customHeight="1">
      <c r="A222" s="37" t="s">
        <v>103</v>
      </c>
      <c r="B222" s="47"/>
      <c r="C222" s="117">
        <v>9999959300</v>
      </c>
      <c r="D222" s="94">
        <v>1442.603</v>
      </c>
    </row>
    <row r="223" spans="1:4" ht="33" customHeight="1" hidden="1">
      <c r="A223" s="37" t="s">
        <v>735</v>
      </c>
      <c r="B223" s="47"/>
      <c r="C223" s="117" t="s">
        <v>736</v>
      </c>
      <c r="D223" s="94"/>
    </row>
    <row r="224" spans="1:4" ht="29.25" customHeight="1">
      <c r="A224" s="37" t="s">
        <v>827</v>
      </c>
      <c r="B224" s="47"/>
      <c r="C224" s="117">
        <v>9999993180</v>
      </c>
      <c r="D224" s="94">
        <v>353.579</v>
      </c>
    </row>
    <row r="225" spans="1:4" ht="16.5" customHeight="1">
      <c r="A225" s="71" t="s">
        <v>771</v>
      </c>
      <c r="B225" s="151"/>
      <c r="C225" s="152" t="s">
        <v>773</v>
      </c>
      <c r="D225" s="172">
        <f>D226+D227</f>
        <v>2060.09</v>
      </c>
    </row>
    <row r="226" spans="1:4" ht="27.75" customHeight="1">
      <c r="A226" s="37" t="s">
        <v>104</v>
      </c>
      <c r="B226" s="47"/>
      <c r="C226" s="48" t="s">
        <v>773</v>
      </c>
      <c r="D226" s="94">
        <v>1256.275</v>
      </c>
    </row>
    <row r="227" spans="1:4" ht="13.5">
      <c r="A227" s="37" t="s">
        <v>105</v>
      </c>
      <c r="B227" s="47"/>
      <c r="C227" s="48" t="s">
        <v>773</v>
      </c>
      <c r="D227" s="94">
        <v>803.815</v>
      </c>
    </row>
    <row r="228" spans="1:4" ht="30" customHeight="1">
      <c r="A228" s="37" t="s">
        <v>695</v>
      </c>
      <c r="B228" s="47"/>
      <c r="C228" s="48" t="s">
        <v>42</v>
      </c>
      <c r="D228" s="94">
        <f>265.91093+678.62214</f>
        <v>944.53307</v>
      </c>
    </row>
    <row r="229" spans="1:4" ht="17.25" customHeight="1">
      <c r="A229" s="37" t="s">
        <v>106</v>
      </c>
      <c r="B229" s="47"/>
      <c r="C229" s="48" t="s">
        <v>19</v>
      </c>
      <c r="D229" s="94">
        <v>830.909</v>
      </c>
    </row>
    <row r="230" spans="1:4" ht="30" customHeight="1">
      <c r="A230" s="37" t="s">
        <v>643</v>
      </c>
      <c r="B230" s="47"/>
      <c r="C230" s="48" t="s">
        <v>662</v>
      </c>
      <c r="D230" s="94">
        <v>1950.219</v>
      </c>
    </row>
    <row r="231" spans="1:4" ht="41.25" customHeight="1" hidden="1">
      <c r="A231" s="37" t="s">
        <v>644</v>
      </c>
      <c r="B231" s="47"/>
      <c r="C231" s="48" t="s">
        <v>663</v>
      </c>
      <c r="D231" s="94"/>
    </row>
    <row r="232" spans="1:4" ht="29.25" customHeight="1" hidden="1">
      <c r="A232" s="37" t="s">
        <v>645</v>
      </c>
      <c r="B232" s="47"/>
      <c r="C232" s="48" t="s">
        <v>664</v>
      </c>
      <c r="D232" s="94"/>
    </row>
    <row r="233" spans="1:4" ht="41.25">
      <c r="A233" s="37" t="s">
        <v>107</v>
      </c>
      <c r="B233" s="47"/>
      <c r="C233" s="48" t="s">
        <v>29</v>
      </c>
      <c r="D233" s="94">
        <v>1.28415</v>
      </c>
    </row>
    <row r="234" spans="1:4" ht="30.75" customHeight="1">
      <c r="A234" s="37" t="s">
        <v>697</v>
      </c>
      <c r="B234" s="47"/>
      <c r="C234" s="48" t="s">
        <v>440</v>
      </c>
      <c r="D234" s="94">
        <v>173.891</v>
      </c>
    </row>
    <row r="235" spans="1:5" ht="27" hidden="1">
      <c r="A235" s="37" t="s">
        <v>108</v>
      </c>
      <c r="B235" s="47"/>
      <c r="C235" s="48">
        <v>9999951180</v>
      </c>
      <c r="D235" s="94"/>
      <c r="E235" s="42"/>
    </row>
    <row r="236" spans="1:5" ht="42.75" customHeight="1">
      <c r="A236" s="37" t="s">
        <v>614</v>
      </c>
      <c r="B236" s="47"/>
      <c r="C236" s="48" t="s">
        <v>543</v>
      </c>
      <c r="D236" s="94">
        <v>3.38708</v>
      </c>
      <c r="E236" s="42"/>
    </row>
    <row r="237" spans="1:5" ht="42.75" customHeight="1">
      <c r="A237" s="37" t="s">
        <v>940</v>
      </c>
      <c r="B237" s="47"/>
      <c r="C237" s="48" t="s">
        <v>536</v>
      </c>
      <c r="D237" s="94">
        <f>158.91956+571.21939</f>
        <v>730.13895</v>
      </c>
      <c r="E237" s="73"/>
    </row>
    <row r="238" spans="1:6" ht="42.75" customHeight="1" hidden="1">
      <c r="A238" s="37" t="s">
        <v>939</v>
      </c>
      <c r="B238" s="47"/>
      <c r="C238" s="48" t="s">
        <v>909</v>
      </c>
      <c r="D238" s="94">
        <f>389.14971-389.14971</f>
        <v>0</v>
      </c>
      <c r="E238" s="73"/>
      <c r="F238" s="73"/>
    </row>
    <row r="239" spans="1:5" ht="84.75" customHeight="1">
      <c r="A239" s="37" t="s">
        <v>845</v>
      </c>
      <c r="B239" s="47"/>
      <c r="C239" s="48" t="s">
        <v>835</v>
      </c>
      <c r="D239" s="94">
        <v>133.61</v>
      </c>
      <c r="E239" s="42"/>
    </row>
    <row r="240" spans="1:5" ht="15" customHeight="1" hidden="1">
      <c r="A240" s="37" t="s">
        <v>772</v>
      </c>
      <c r="B240" s="47"/>
      <c r="C240" s="48" t="s">
        <v>774</v>
      </c>
      <c r="D240" s="94"/>
      <c r="E240" s="158"/>
    </row>
    <row r="241" spans="1:5" ht="54.75" customHeight="1" hidden="1">
      <c r="A241" s="37" t="s">
        <v>724</v>
      </c>
      <c r="B241" s="47"/>
      <c r="C241" s="48" t="s">
        <v>725</v>
      </c>
      <c r="D241" s="94"/>
      <c r="E241" s="42"/>
    </row>
    <row r="242" spans="1:5" ht="6" customHeight="1" hidden="1">
      <c r="A242" s="37"/>
      <c r="B242" s="47"/>
      <c r="C242" s="48"/>
      <c r="D242" s="94"/>
      <c r="E242" s="42"/>
    </row>
    <row r="243" spans="1:6" ht="17.25" customHeight="1">
      <c r="A243" s="71" t="s">
        <v>124</v>
      </c>
      <c r="B243" s="151"/>
      <c r="C243" s="152"/>
      <c r="D243" s="81">
        <f>SUM(D192:D225)+SUM(D228:D240)</f>
        <v>70002.87325</v>
      </c>
      <c r="E243" s="338"/>
      <c r="F243" s="42"/>
    </row>
    <row r="244" spans="1:6" s="32" customFormat="1" ht="19.5" customHeight="1">
      <c r="A244" s="71" t="s">
        <v>109</v>
      </c>
      <c r="B244" s="151"/>
      <c r="C244" s="152"/>
      <c r="D244" s="81">
        <f>D243+D188</f>
        <v>664477.0342999999</v>
      </c>
      <c r="E244" s="196"/>
      <c r="F244" s="339"/>
    </row>
    <row r="245" ht="13.5">
      <c r="D245" s="80"/>
    </row>
    <row r="246" ht="13.5">
      <c r="C246" s="58"/>
    </row>
    <row r="247" ht="13.5">
      <c r="C247" s="58"/>
    </row>
    <row r="248" ht="13.5">
      <c r="C248" s="58"/>
    </row>
    <row r="249" ht="13.5">
      <c r="C249" s="58"/>
    </row>
    <row r="250" spans="3:4" ht="13.5">
      <c r="C250" s="341"/>
      <c r="D250" s="342"/>
    </row>
    <row r="251" spans="5:6" ht="13.5">
      <c r="E251" s="32"/>
      <c r="F251" s="73"/>
    </row>
    <row r="253" spans="9:10" ht="13.5">
      <c r="I253" s="73"/>
      <c r="J253" s="73"/>
    </row>
    <row r="254" ht="13.5">
      <c r="E254" s="73"/>
    </row>
  </sheetData>
  <sheetProtection/>
  <mergeCells count="7">
    <mergeCell ref="A189:D189"/>
    <mergeCell ref="A6:D6"/>
    <mergeCell ref="A11:D11"/>
    <mergeCell ref="A1:D1"/>
    <mergeCell ref="A2:D2"/>
    <mergeCell ref="A3:D3"/>
    <mergeCell ref="A4:D4"/>
  </mergeCells>
  <printOptions/>
  <pageMargins left="0.7480314960629921" right="0.7480314960629921" top="0.984251968503937" bottom="0.7874015748031497" header="0.5118110236220472" footer="0.5118110236220472"/>
  <pageSetup fitToHeight="0" horizontalDpi="600" verticalDpi="600" orientation="portrait" paperSize="9" scale="58" r:id="rId1"/>
  <rowBreaks count="3" manualBreakCount="3">
    <brk id="58" max="3" man="1"/>
    <brk id="124" max="3" man="1"/>
    <brk id="186" max="3" man="1"/>
  </rowBreaks>
</worksheet>
</file>

<file path=xl/worksheets/sheet8.xml><?xml version="1.0" encoding="utf-8"?>
<worksheet xmlns="http://schemas.openxmlformats.org/spreadsheetml/2006/main" xmlns:r="http://schemas.openxmlformats.org/officeDocument/2006/relationships">
  <sheetPr>
    <tabColor rgb="FFFF0000"/>
  </sheetPr>
  <dimension ref="A1:O34"/>
  <sheetViews>
    <sheetView view="pageBreakPreview" zoomScaleSheetLayoutView="100" zoomScalePageLayoutView="0" workbookViewId="0" topLeftCell="A1">
      <selection activeCell="J28" sqref="J28"/>
    </sheetView>
  </sheetViews>
  <sheetFormatPr defaultColWidth="8.625" defaultRowHeight="12.75"/>
  <cols>
    <col min="1" max="1" width="37.625" style="313" customWidth="1"/>
    <col min="2" max="2" width="4.625" style="25" hidden="1" customWidth="1"/>
    <col min="3" max="3" width="5.50390625" style="25" hidden="1" customWidth="1"/>
    <col min="4" max="4" width="12.375" style="25" hidden="1" customWidth="1"/>
    <col min="5" max="5" width="4.625" style="25" hidden="1" customWidth="1"/>
    <col min="6" max="6" width="13.50390625" style="29" customWidth="1"/>
    <col min="7" max="7" width="10.50390625" style="29" customWidth="1"/>
    <col min="8" max="9" width="13.50390625" style="29" customWidth="1"/>
    <col min="10" max="10" width="12.375" style="29" customWidth="1"/>
    <col min="11" max="11" width="14.50390625" style="29" customWidth="1"/>
    <col min="12" max="12" width="13.875" style="29" customWidth="1"/>
    <col min="13" max="13" width="12.50390625" style="29" bestFit="1" customWidth="1"/>
    <col min="14" max="14" width="14.625" style="29" customWidth="1"/>
    <col min="15" max="16384" width="8.625" style="29" customWidth="1"/>
  </cols>
  <sheetData>
    <row r="1" spans="1:14" ht="15.75" customHeight="1">
      <c r="A1" s="93"/>
      <c r="B1" s="93"/>
      <c r="C1" s="93"/>
      <c r="D1" s="93"/>
      <c r="E1" s="212"/>
      <c r="F1" s="256"/>
      <c r="G1" s="256"/>
      <c r="H1" s="256"/>
      <c r="L1" s="256" t="s">
        <v>975</v>
      </c>
      <c r="M1" s="256"/>
      <c r="N1" s="256"/>
    </row>
    <row r="2" spans="1:14" ht="18">
      <c r="A2" s="343"/>
      <c r="B2" s="212"/>
      <c r="C2" s="212"/>
      <c r="D2" s="344"/>
      <c r="E2" s="212"/>
      <c r="F2" s="256"/>
      <c r="G2" s="256"/>
      <c r="H2" s="256"/>
      <c r="L2" s="256" t="s">
        <v>390</v>
      </c>
      <c r="M2" s="256"/>
      <c r="N2" s="256"/>
    </row>
    <row r="3" spans="1:14" ht="18">
      <c r="A3" s="343"/>
      <c r="B3" s="212"/>
      <c r="C3" s="212"/>
      <c r="D3" s="344"/>
      <c r="E3" s="212"/>
      <c r="F3" s="256"/>
      <c r="G3" s="256"/>
      <c r="H3" s="256"/>
      <c r="L3" s="256" t="s">
        <v>391</v>
      </c>
      <c r="M3" s="256"/>
      <c r="N3" s="256"/>
    </row>
    <row r="4" spans="1:14" ht="15.75" customHeight="1">
      <c r="A4" s="343"/>
      <c r="B4" s="212"/>
      <c r="C4" s="212"/>
      <c r="D4" s="212"/>
      <c r="E4" s="212"/>
      <c r="F4" s="314"/>
      <c r="G4" s="256"/>
      <c r="H4" s="256"/>
      <c r="L4" s="314" t="s">
        <v>977</v>
      </c>
      <c r="M4" s="256"/>
      <c r="N4" s="256"/>
    </row>
    <row r="5" ht="4.5" customHeight="1"/>
    <row r="6" spans="1:14" ht="15">
      <c r="A6" s="294" t="s">
        <v>392</v>
      </c>
      <c r="B6" s="294"/>
      <c r="C6" s="294"/>
      <c r="D6" s="294"/>
      <c r="E6" s="294"/>
      <c r="F6" s="294"/>
      <c r="G6" s="294"/>
      <c r="H6" s="294"/>
      <c r="I6" s="294"/>
      <c r="J6" s="294"/>
      <c r="K6" s="294"/>
      <c r="L6" s="294"/>
      <c r="M6" s="294"/>
      <c r="N6" s="294"/>
    </row>
    <row r="7" spans="1:14" ht="16.5" customHeight="1">
      <c r="A7" s="294" t="s">
        <v>905</v>
      </c>
      <c r="B7" s="294"/>
      <c r="C7" s="294"/>
      <c r="D7" s="294"/>
      <c r="E7" s="294"/>
      <c r="F7" s="294"/>
      <c r="G7" s="294"/>
      <c r="H7" s="294"/>
      <c r="I7" s="294"/>
      <c r="J7" s="294"/>
      <c r="K7" s="294"/>
      <c r="L7" s="294"/>
      <c r="M7" s="294"/>
      <c r="N7" s="294"/>
    </row>
    <row r="8" spans="1:14" ht="15.75" customHeight="1">
      <c r="A8" s="294"/>
      <c r="B8" s="294"/>
      <c r="C8" s="294"/>
      <c r="D8" s="294"/>
      <c r="E8" s="294"/>
      <c r="F8" s="294"/>
      <c r="G8" s="294"/>
      <c r="H8" s="294"/>
      <c r="I8" s="294"/>
      <c r="J8" s="294"/>
      <c r="K8" s="294"/>
      <c r="L8" s="294"/>
      <c r="M8" s="294"/>
      <c r="N8" s="294"/>
    </row>
    <row r="9" spans="1:14" ht="15.75" customHeight="1">
      <c r="A9" s="6"/>
      <c r="B9" s="6"/>
      <c r="C9" s="161"/>
      <c r="D9" s="161"/>
      <c r="E9" s="161"/>
      <c r="F9" s="161"/>
      <c r="G9" s="161"/>
      <c r="H9" s="36"/>
      <c r="I9" s="36"/>
      <c r="J9" s="36"/>
      <c r="K9" s="36"/>
      <c r="L9" s="36"/>
      <c r="M9" s="36"/>
      <c r="N9" s="36" t="s">
        <v>356</v>
      </c>
    </row>
    <row r="10" spans="1:14" ht="12" customHeight="1">
      <c r="A10" s="285" t="s">
        <v>333</v>
      </c>
      <c r="B10" s="345" t="s">
        <v>142</v>
      </c>
      <c r="C10" s="345" t="s">
        <v>143</v>
      </c>
      <c r="D10" s="346" t="s">
        <v>335</v>
      </c>
      <c r="E10" s="345" t="s">
        <v>144</v>
      </c>
      <c r="F10" s="303" t="s">
        <v>628</v>
      </c>
      <c r="G10" s="305" t="s">
        <v>337</v>
      </c>
      <c r="H10" s="305"/>
      <c r="I10" s="303" t="s">
        <v>770</v>
      </c>
      <c r="J10" s="305" t="s">
        <v>337</v>
      </c>
      <c r="K10" s="305"/>
      <c r="L10" s="303" t="s">
        <v>906</v>
      </c>
      <c r="M10" s="305" t="s">
        <v>337</v>
      </c>
      <c r="N10" s="305"/>
    </row>
    <row r="11" spans="1:14" ht="52.5" customHeight="1">
      <c r="A11" s="286"/>
      <c r="B11" s="347"/>
      <c r="C11" s="347"/>
      <c r="D11" s="348"/>
      <c r="E11" s="347"/>
      <c r="F11" s="304"/>
      <c r="G11" s="2" t="s">
        <v>134</v>
      </c>
      <c r="H11" s="2" t="s">
        <v>233</v>
      </c>
      <c r="I11" s="304"/>
      <c r="J11" s="2" t="s">
        <v>134</v>
      </c>
      <c r="K11" s="2" t="s">
        <v>233</v>
      </c>
      <c r="L11" s="304"/>
      <c r="M11" s="2" t="s">
        <v>134</v>
      </c>
      <c r="N11" s="2" t="s">
        <v>233</v>
      </c>
    </row>
    <row r="12" spans="1:14" s="350" customFormat="1" ht="11.25" customHeight="1">
      <c r="A12" s="349">
        <v>1</v>
      </c>
      <c r="B12" s="349">
        <v>2</v>
      </c>
      <c r="C12" s="349">
        <v>3</v>
      </c>
      <c r="D12" s="349">
        <v>4</v>
      </c>
      <c r="E12" s="349">
        <v>5</v>
      </c>
      <c r="F12" s="12">
        <v>6</v>
      </c>
      <c r="G12" s="9">
        <v>7</v>
      </c>
      <c r="H12" s="13">
        <v>8</v>
      </c>
      <c r="I12" s="12">
        <v>6</v>
      </c>
      <c r="J12" s="9">
        <v>7</v>
      </c>
      <c r="K12" s="13">
        <v>8</v>
      </c>
      <c r="L12" s="12">
        <v>6</v>
      </c>
      <c r="M12" s="9">
        <v>7</v>
      </c>
      <c r="N12" s="13">
        <v>8</v>
      </c>
    </row>
    <row r="13" spans="1:14" s="350" customFormat="1" ht="53.25" customHeight="1" hidden="1">
      <c r="A13" s="35" t="s">
        <v>133</v>
      </c>
      <c r="B13" s="24" t="s">
        <v>377</v>
      </c>
      <c r="C13" s="24" t="s">
        <v>377</v>
      </c>
      <c r="D13" s="24"/>
      <c r="E13" s="24"/>
      <c r="F13" s="162"/>
      <c r="G13" s="163"/>
      <c r="H13" s="163"/>
      <c r="I13" s="162"/>
      <c r="J13" s="163"/>
      <c r="K13" s="163"/>
      <c r="L13" s="162"/>
      <c r="M13" s="163"/>
      <c r="N13" s="163"/>
    </row>
    <row r="14" spans="1:14" s="15" customFormat="1" ht="65.25" customHeight="1" hidden="1">
      <c r="A14" s="27" t="s">
        <v>180</v>
      </c>
      <c r="B14" s="24" t="s">
        <v>377</v>
      </c>
      <c r="C14" s="24" t="s">
        <v>377</v>
      </c>
      <c r="D14" s="24"/>
      <c r="E14" s="24"/>
      <c r="F14" s="351"/>
      <c r="G14" s="352"/>
      <c r="H14" s="352"/>
      <c r="I14" s="351"/>
      <c r="J14" s="352"/>
      <c r="K14" s="352"/>
      <c r="L14" s="351"/>
      <c r="M14" s="352"/>
      <c r="N14" s="352"/>
    </row>
    <row r="15" spans="1:14" ht="33.75" customHeight="1" hidden="1">
      <c r="A15" s="23" t="s">
        <v>200</v>
      </c>
      <c r="B15" s="11" t="s">
        <v>377</v>
      </c>
      <c r="C15" s="11" t="s">
        <v>377</v>
      </c>
      <c r="D15" s="11" t="s">
        <v>67</v>
      </c>
      <c r="E15" s="11" t="s">
        <v>201</v>
      </c>
      <c r="F15" s="353">
        <f>G15+H15</f>
        <v>0</v>
      </c>
      <c r="G15" s="251">
        <v>0</v>
      </c>
      <c r="H15" s="251">
        <v>0</v>
      </c>
      <c r="I15" s="353">
        <f>J15+K15</f>
        <v>0</v>
      </c>
      <c r="J15" s="251">
        <v>0</v>
      </c>
      <c r="K15" s="251">
        <v>0</v>
      </c>
      <c r="L15" s="353">
        <f>M15+N15</f>
        <v>0</v>
      </c>
      <c r="M15" s="251">
        <v>0</v>
      </c>
      <c r="N15" s="251">
        <v>0</v>
      </c>
    </row>
    <row r="16" spans="1:14" s="21" customFormat="1" ht="18.75" customHeight="1">
      <c r="A16" s="64" t="s">
        <v>322</v>
      </c>
      <c r="B16" s="30" t="s">
        <v>218</v>
      </c>
      <c r="C16" s="30" t="s">
        <v>147</v>
      </c>
      <c r="D16" s="30"/>
      <c r="E16" s="30"/>
      <c r="F16" s="164"/>
      <c r="G16" s="354"/>
      <c r="H16" s="354"/>
      <c r="I16" s="164"/>
      <c r="J16" s="354"/>
      <c r="K16" s="354"/>
      <c r="L16" s="164"/>
      <c r="M16" s="354"/>
      <c r="N16" s="354"/>
    </row>
    <row r="17" spans="1:14" s="92" customFormat="1" ht="17.25" customHeight="1">
      <c r="A17" s="64" t="s">
        <v>140</v>
      </c>
      <c r="B17" s="30"/>
      <c r="C17" s="30"/>
      <c r="D17" s="30"/>
      <c r="E17" s="30"/>
      <c r="F17" s="164"/>
      <c r="G17" s="40"/>
      <c r="H17" s="40"/>
      <c r="I17" s="164"/>
      <c r="J17" s="40"/>
      <c r="K17" s="40"/>
      <c r="L17" s="164"/>
      <c r="M17" s="40"/>
      <c r="N17" s="40"/>
    </row>
    <row r="18" spans="1:14" s="216" customFormat="1" ht="32.25" customHeight="1">
      <c r="A18" s="14" t="s">
        <v>458</v>
      </c>
      <c r="B18" s="30" t="s">
        <v>218</v>
      </c>
      <c r="C18" s="30" t="s">
        <v>146</v>
      </c>
      <c r="D18" s="30" t="s">
        <v>86</v>
      </c>
      <c r="E18" s="30" t="s">
        <v>201</v>
      </c>
      <c r="F18" s="105">
        <f>G18+H18</f>
        <v>831</v>
      </c>
      <c r="G18" s="109">
        <v>831</v>
      </c>
      <c r="H18" s="74">
        <v>0</v>
      </c>
      <c r="I18" s="105">
        <f>J18+K18</f>
        <v>831</v>
      </c>
      <c r="J18" s="109">
        <v>831</v>
      </c>
      <c r="K18" s="74">
        <v>0</v>
      </c>
      <c r="L18" s="109">
        <f>M18</f>
        <v>831</v>
      </c>
      <c r="M18" s="109">
        <v>831</v>
      </c>
      <c r="N18" s="74">
        <v>0</v>
      </c>
    </row>
    <row r="19" spans="1:14" s="32" customFormat="1" ht="25.5" customHeight="1">
      <c r="A19" s="64" t="s">
        <v>572</v>
      </c>
      <c r="B19" s="30" t="s">
        <v>218</v>
      </c>
      <c r="C19" s="30" t="s">
        <v>153</v>
      </c>
      <c r="D19" s="30"/>
      <c r="E19" s="30"/>
      <c r="F19" s="165"/>
      <c r="G19" s="40"/>
      <c r="H19" s="40"/>
      <c r="I19" s="165"/>
      <c r="J19" s="40"/>
      <c r="K19" s="40"/>
      <c r="L19" s="165"/>
      <c r="M19" s="40"/>
      <c r="N19" s="40"/>
    </row>
    <row r="20" spans="1:14" s="32" customFormat="1" ht="69" customHeight="1">
      <c r="A20" s="14" t="s">
        <v>917</v>
      </c>
      <c r="B20" s="30" t="s">
        <v>218</v>
      </c>
      <c r="C20" s="30" t="s">
        <v>153</v>
      </c>
      <c r="D20" s="30" t="s">
        <v>657</v>
      </c>
      <c r="E20" s="30" t="s">
        <v>275</v>
      </c>
      <c r="F20" s="105">
        <f>G20+H20</f>
        <v>1130</v>
      </c>
      <c r="G20" s="74">
        <v>0</v>
      </c>
      <c r="H20" s="74">
        <v>1130</v>
      </c>
      <c r="I20" s="105">
        <f>J20+K20</f>
        <v>1130</v>
      </c>
      <c r="J20" s="74">
        <v>0</v>
      </c>
      <c r="K20" s="74">
        <v>1130</v>
      </c>
      <c r="L20" s="105">
        <f>M20+N20</f>
        <v>1130</v>
      </c>
      <c r="M20" s="74">
        <v>0</v>
      </c>
      <c r="N20" s="74">
        <v>1130</v>
      </c>
    </row>
    <row r="21" spans="1:14" s="32" customFormat="1" ht="23.25" customHeight="1">
      <c r="A21" s="64" t="s">
        <v>387</v>
      </c>
      <c r="B21" s="30" t="s">
        <v>218</v>
      </c>
      <c r="C21" s="30" t="s">
        <v>157</v>
      </c>
      <c r="D21" s="30"/>
      <c r="E21" s="30"/>
      <c r="F21" s="165"/>
      <c r="G21" s="40"/>
      <c r="H21" s="40"/>
      <c r="I21" s="165"/>
      <c r="J21" s="40"/>
      <c r="K21" s="40"/>
      <c r="L21" s="165"/>
      <c r="M21" s="40"/>
      <c r="N21" s="40"/>
    </row>
    <row r="22" spans="1:14" s="32" customFormat="1" ht="114" customHeight="1" hidden="1">
      <c r="A22" s="45" t="s">
        <v>646</v>
      </c>
      <c r="B22" s="30" t="s">
        <v>218</v>
      </c>
      <c r="C22" s="30" t="s">
        <v>157</v>
      </c>
      <c r="D22" s="30"/>
      <c r="E22" s="30"/>
      <c r="F22" s="165"/>
      <c r="G22" s="40"/>
      <c r="H22" s="40"/>
      <c r="I22" s="165"/>
      <c r="J22" s="40"/>
      <c r="K22" s="40"/>
      <c r="L22" s="165"/>
      <c r="M22" s="40"/>
      <c r="N22" s="40"/>
    </row>
    <row r="23" spans="1:15" s="32" customFormat="1" ht="73.5" customHeight="1">
      <c r="A23" s="37" t="s">
        <v>918</v>
      </c>
      <c r="B23" s="30" t="s">
        <v>218</v>
      </c>
      <c r="C23" s="30" t="s">
        <v>157</v>
      </c>
      <c r="D23" s="30" t="s">
        <v>663</v>
      </c>
      <c r="E23" s="30" t="s">
        <v>201</v>
      </c>
      <c r="F23" s="105">
        <f>G23+H23</f>
        <v>12091.28906</v>
      </c>
      <c r="G23" s="74"/>
      <c r="H23" s="74">
        <f>9891.28906+2200</f>
        <v>12091.28906</v>
      </c>
      <c r="I23" s="105">
        <f>J23+K23</f>
        <v>12493.25342</v>
      </c>
      <c r="J23" s="74"/>
      <c r="K23" s="74">
        <f>10493.25342+2000</f>
        <v>12493.25342</v>
      </c>
      <c r="L23" s="105">
        <f>M23+N23</f>
        <v>12911.16384</v>
      </c>
      <c r="M23" s="74"/>
      <c r="N23" s="74">
        <f>10911.16384+2000</f>
        <v>12911.16384</v>
      </c>
      <c r="O23" s="159"/>
    </row>
    <row r="24" spans="1:14" s="32" customFormat="1" ht="86.25" customHeight="1" hidden="1">
      <c r="A24" s="45" t="s">
        <v>648</v>
      </c>
      <c r="B24" s="30"/>
      <c r="C24" s="30"/>
      <c r="D24" s="30"/>
      <c r="E24" s="30"/>
      <c r="F24" s="105"/>
      <c r="G24" s="74"/>
      <c r="H24" s="74"/>
      <c r="I24" s="105"/>
      <c r="J24" s="74"/>
      <c r="K24" s="74"/>
      <c r="L24" s="105"/>
      <c r="M24" s="74"/>
      <c r="N24" s="74"/>
    </row>
    <row r="25" spans="1:14" s="32" customFormat="1" ht="45" customHeight="1" hidden="1">
      <c r="A25" s="37" t="s">
        <v>673</v>
      </c>
      <c r="B25" s="30" t="s">
        <v>218</v>
      </c>
      <c r="C25" s="30" t="s">
        <v>157</v>
      </c>
      <c r="D25" s="30" t="s">
        <v>664</v>
      </c>
      <c r="E25" s="30" t="s">
        <v>201</v>
      </c>
      <c r="F25" s="105">
        <f>G25+H25</f>
        <v>0</v>
      </c>
      <c r="G25" s="74"/>
      <c r="H25" s="74">
        <v>0</v>
      </c>
      <c r="I25" s="105">
        <f>J25+K25</f>
        <v>0</v>
      </c>
      <c r="J25" s="74"/>
      <c r="K25" s="74">
        <v>0</v>
      </c>
      <c r="L25" s="105">
        <f>M25+N25</f>
        <v>0</v>
      </c>
      <c r="M25" s="74"/>
      <c r="N25" s="74">
        <v>0</v>
      </c>
    </row>
    <row r="26" spans="1:14" s="32" customFormat="1" ht="57" customHeight="1" hidden="1">
      <c r="A26" s="64" t="s">
        <v>450</v>
      </c>
      <c r="B26" s="30" t="s">
        <v>218</v>
      </c>
      <c r="C26" s="30" t="s">
        <v>157</v>
      </c>
      <c r="D26" s="30"/>
      <c r="E26" s="30"/>
      <c r="F26" s="105"/>
      <c r="G26" s="74"/>
      <c r="H26" s="74"/>
      <c r="I26" s="105"/>
      <c r="J26" s="74"/>
      <c r="K26" s="74"/>
      <c r="L26" s="105"/>
      <c r="M26" s="74"/>
      <c r="N26" s="74"/>
    </row>
    <row r="27" spans="1:14" s="21" customFormat="1" ht="18" customHeight="1" hidden="1">
      <c r="A27" s="45" t="s">
        <v>220</v>
      </c>
      <c r="B27" s="30" t="s">
        <v>218</v>
      </c>
      <c r="C27" s="30" t="s">
        <v>157</v>
      </c>
      <c r="D27" s="30"/>
      <c r="E27" s="30"/>
      <c r="F27" s="105"/>
      <c r="G27" s="74"/>
      <c r="H27" s="74"/>
      <c r="I27" s="105"/>
      <c r="J27" s="74"/>
      <c r="K27" s="74"/>
      <c r="L27" s="105"/>
      <c r="M27" s="74"/>
      <c r="N27" s="74"/>
    </row>
    <row r="28" spans="1:14" s="21" customFormat="1" ht="68.25" customHeight="1">
      <c r="A28" s="14" t="s">
        <v>674</v>
      </c>
      <c r="B28" s="30" t="s">
        <v>218</v>
      </c>
      <c r="C28" s="30" t="s">
        <v>157</v>
      </c>
      <c r="D28" s="30" t="s">
        <v>90</v>
      </c>
      <c r="E28" s="30" t="s">
        <v>201</v>
      </c>
      <c r="F28" s="105">
        <f>G28+H28</f>
        <v>5410.6375</v>
      </c>
      <c r="G28" s="74"/>
      <c r="H28" s="74">
        <v>5410.6375</v>
      </c>
      <c r="I28" s="105">
        <f>J28+K28</f>
        <v>5410.6375</v>
      </c>
      <c r="J28" s="74"/>
      <c r="K28" s="74">
        <v>5410.6375</v>
      </c>
      <c r="L28" s="105">
        <f>M28+N28</f>
        <v>5410.6375</v>
      </c>
      <c r="M28" s="74"/>
      <c r="N28" s="74">
        <v>5410.6375</v>
      </c>
    </row>
    <row r="29" spans="1:14" s="21" customFormat="1" ht="71.25" customHeight="1" hidden="1">
      <c r="A29" s="45" t="s">
        <v>180</v>
      </c>
      <c r="B29" s="30" t="s">
        <v>218</v>
      </c>
      <c r="C29" s="30" t="s">
        <v>157</v>
      </c>
      <c r="D29" s="30"/>
      <c r="E29" s="30"/>
      <c r="F29" s="105"/>
      <c r="G29" s="104"/>
      <c r="H29" s="74"/>
      <c r="I29" s="105"/>
      <c r="J29" s="104"/>
      <c r="K29" s="74"/>
      <c r="L29" s="105"/>
      <c r="M29" s="104"/>
      <c r="N29" s="74"/>
    </row>
    <row r="30" spans="1:14" s="21" customFormat="1" ht="69.75" customHeight="1">
      <c r="A30" s="14" t="s">
        <v>675</v>
      </c>
      <c r="B30" s="30" t="s">
        <v>218</v>
      </c>
      <c r="C30" s="30" t="s">
        <v>157</v>
      </c>
      <c r="D30" s="30" t="s">
        <v>67</v>
      </c>
      <c r="E30" s="30" t="s">
        <v>201</v>
      </c>
      <c r="F30" s="105">
        <f>G30+H30</f>
        <v>300</v>
      </c>
      <c r="G30" s="104"/>
      <c r="H30" s="74">
        <v>300</v>
      </c>
      <c r="I30" s="105">
        <f>J30+K30</f>
        <v>300</v>
      </c>
      <c r="J30" s="74"/>
      <c r="K30" s="74">
        <v>300</v>
      </c>
      <c r="L30" s="105">
        <f>M30+N30</f>
        <v>300</v>
      </c>
      <c r="M30" s="74"/>
      <c r="N30" s="74">
        <v>300</v>
      </c>
    </row>
    <row r="31" spans="1:14" ht="18" customHeight="1">
      <c r="A31" s="54" t="s">
        <v>232</v>
      </c>
      <c r="B31" s="3"/>
      <c r="C31" s="3"/>
      <c r="D31" s="3"/>
      <c r="E31" s="3"/>
      <c r="F31" s="100">
        <f>F15+F23+F25+F18+F20+F28+F30</f>
        <v>19762.92656</v>
      </c>
      <c r="G31" s="97">
        <f aca="true" t="shared" si="0" ref="G31:N31">G15+G23+G25+G18+G20+G28+G30</f>
        <v>831</v>
      </c>
      <c r="H31" s="97">
        <f t="shared" si="0"/>
        <v>18931.92656</v>
      </c>
      <c r="I31" s="100">
        <f t="shared" si="0"/>
        <v>20164.890919999998</v>
      </c>
      <c r="J31" s="97">
        <f t="shared" si="0"/>
        <v>831</v>
      </c>
      <c r="K31" s="97">
        <f t="shared" si="0"/>
        <v>19333.890919999998</v>
      </c>
      <c r="L31" s="100">
        <f t="shared" si="0"/>
        <v>20582.801339999998</v>
      </c>
      <c r="M31" s="97">
        <f t="shared" si="0"/>
        <v>831</v>
      </c>
      <c r="N31" s="56">
        <f t="shared" si="0"/>
        <v>19751.801339999998</v>
      </c>
    </row>
    <row r="32" spans="6:7" ht="15">
      <c r="F32" s="226"/>
      <c r="G32" s="166"/>
    </row>
    <row r="33" spans="1:8" ht="15">
      <c r="A33" s="7"/>
      <c r="B33" s="7"/>
      <c r="C33" s="167"/>
      <c r="D33" s="167"/>
      <c r="E33" s="167"/>
      <c r="F33" s="168"/>
      <c r="G33" s="160"/>
      <c r="H33" s="168"/>
    </row>
    <row r="34" spans="4:7" ht="15">
      <c r="D34" s="306"/>
      <c r="E34" s="306"/>
      <c r="F34" s="306"/>
      <c r="G34" s="160"/>
    </row>
  </sheetData>
  <sheetProtection/>
  <mergeCells count="22">
    <mergeCell ref="M10:N10"/>
    <mergeCell ref="L1:N1"/>
    <mergeCell ref="L2:N2"/>
    <mergeCell ref="L3:N3"/>
    <mergeCell ref="L4:N4"/>
    <mergeCell ref="I10:I11"/>
    <mergeCell ref="J10:K10"/>
    <mergeCell ref="A6:N6"/>
    <mergeCell ref="A7:N8"/>
    <mergeCell ref="F1:H1"/>
    <mergeCell ref="F2:H2"/>
    <mergeCell ref="F3:H3"/>
    <mergeCell ref="F4:H4"/>
    <mergeCell ref="G10:H10"/>
    <mergeCell ref="L10:L11"/>
    <mergeCell ref="D34:F34"/>
    <mergeCell ref="A10:A11"/>
    <mergeCell ref="B10:B11"/>
    <mergeCell ref="C10:C11"/>
    <mergeCell ref="D10:D11"/>
    <mergeCell ref="E10:E11"/>
    <mergeCell ref="F10:F11"/>
  </mergeCells>
  <printOptions/>
  <pageMargins left="0.7" right="0.7" top="0.75" bottom="0.75" header="0.3" footer="0.3"/>
  <pageSetup horizontalDpi="600" verticalDpi="600" orientation="portrait" paperSize="9" scale="55" r:id="rId1"/>
</worksheet>
</file>

<file path=xl/worksheets/sheet9.xml><?xml version="1.0" encoding="utf-8"?>
<worksheet xmlns="http://schemas.openxmlformats.org/spreadsheetml/2006/main" xmlns:r="http://schemas.openxmlformats.org/officeDocument/2006/relationships">
  <sheetPr>
    <tabColor rgb="FFFF0000"/>
  </sheetPr>
  <dimension ref="A1:E21"/>
  <sheetViews>
    <sheetView tabSelected="1" view="pageBreakPreview" zoomScaleSheetLayoutView="100" workbookViewId="0" topLeftCell="A1">
      <selection activeCell="A13" sqref="A13:A14"/>
    </sheetView>
  </sheetViews>
  <sheetFormatPr defaultColWidth="9.00390625" defaultRowHeight="12.75"/>
  <cols>
    <col min="1" max="1" width="52.875" style="174" customWidth="1"/>
    <col min="2" max="2" width="25.375" style="174" customWidth="1"/>
    <col min="3" max="16384" width="8.875" style="174" customWidth="1"/>
  </cols>
  <sheetData>
    <row r="1" spans="1:2" ht="17.25" customHeight="1">
      <c r="A1" s="122"/>
      <c r="B1" s="121" t="s">
        <v>927</v>
      </c>
    </row>
    <row r="2" spans="1:2" ht="15">
      <c r="A2" s="122"/>
      <c r="B2" s="121" t="s">
        <v>7</v>
      </c>
    </row>
    <row r="3" spans="1:2" ht="15">
      <c r="A3" s="122"/>
      <c r="B3" s="121" t="s">
        <v>8</v>
      </c>
    </row>
    <row r="4" spans="1:5" ht="18.75" customHeight="1">
      <c r="A4" s="269" t="s">
        <v>977</v>
      </c>
      <c r="B4" s="269"/>
      <c r="C4" s="340"/>
      <c r="D4" s="5"/>
      <c r="E4" s="5"/>
    </row>
    <row r="5" ht="22.5" customHeight="1"/>
    <row r="6" spans="1:2" ht="105" customHeight="1">
      <c r="A6" s="300" t="s">
        <v>960</v>
      </c>
      <c r="B6" s="300"/>
    </row>
    <row r="7" spans="1:2" ht="14.25" customHeight="1">
      <c r="A7" s="253"/>
      <c r="B7" s="253"/>
    </row>
    <row r="8" spans="1:2" ht="20.25" customHeight="1">
      <c r="A8" s="253"/>
      <c r="B8" s="355" t="s">
        <v>136</v>
      </c>
    </row>
    <row r="9" spans="1:2" ht="18.75" customHeight="1">
      <c r="A9" s="307" t="s">
        <v>4</v>
      </c>
      <c r="B9" s="307" t="s">
        <v>623</v>
      </c>
    </row>
    <row r="10" spans="1:2" ht="40.5" customHeight="1">
      <c r="A10" s="308"/>
      <c r="B10" s="308"/>
    </row>
    <row r="11" spans="1:2" ht="0.75" customHeight="1">
      <c r="A11" s="356" t="s">
        <v>5</v>
      </c>
      <c r="B11" s="357">
        <v>0</v>
      </c>
    </row>
    <row r="12" spans="1:2" ht="12.75" customHeight="1" hidden="1">
      <c r="A12" s="358"/>
      <c r="B12" s="359"/>
    </row>
    <row r="13" spans="1:4" ht="12.75" customHeight="1">
      <c r="A13" s="360" t="s">
        <v>958</v>
      </c>
      <c r="B13" s="361">
        <v>3439</v>
      </c>
      <c r="D13" s="194"/>
    </row>
    <row r="14" spans="1:4" ht="13.5" customHeight="1">
      <c r="A14" s="362"/>
      <c r="B14" s="363"/>
      <c r="D14" s="194"/>
    </row>
    <row r="15" spans="1:4" ht="18.75" customHeight="1">
      <c r="A15" s="364" t="s">
        <v>959</v>
      </c>
      <c r="B15" s="365">
        <v>1261</v>
      </c>
      <c r="D15" s="194"/>
    </row>
    <row r="16" spans="1:4" ht="1.5" customHeight="1" hidden="1">
      <c r="A16" s="360"/>
      <c r="B16" s="361"/>
      <c r="D16" s="194"/>
    </row>
    <row r="17" spans="1:4" ht="12.75" customHeight="1" hidden="1">
      <c r="A17" s="362"/>
      <c r="B17" s="363"/>
      <c r="D17" s="194"/>
    </row>
    <row r="18" spans="1:4" ht="12.75" customHeight="1" hidden="1">
      <c r="A18" s="360"/>
      <c r="B18" s="361"/>
      <c r="D18" s="194"/>
    </row>
    <row r="19" spans="1:4" ht="12.75" customHeight="1" hidden="1">
      <c r="A19" s="362"/>
      <c r="B19" s="363"/>
      <c r="D19" s="194"/>
    </row>
    <row r="20" spans="1:2" ht="23.25" customHeight="1">
      <c r="A20" s="187" t="s">
        <v>6</v>
      </c>
      <c r="B20" s="366">
        <f>SUM(B11:B19)</f>
        <v>4700</v>
      </c>
    </row>
    <row r="21" spans="2:4" ht="17.25">
      <c r="B21" s="367"/>
      <c r="D21" s="194"/>
    </row>
  </sheetData>
  <sheetProtection/>
  <mergeCells count="12">
    <mergeCell ref="A4:B4"/>
    <mergeCell ref="A6:B6"/>
    <mergeCell ref="A9:A10"/>
    <mergeCell ref="B9:B10"/>
    <mergeCell ref="A11:A12"/>
    <mergeCell ref="B11:B12"/>
    <mergeCell ref="A13:A14"/>
    <mergeCell ref="B13:B14"/>
    <mergeCell ref="A16:A17"/>
    <mergeCell ref="B16:B17"/>
    <mergeCell ref="A18:A19"/>
    <mergeCell ref="B18:B19"/>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fin540</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wert</dc:creator>
  <cp:keywords/>
  <dc:description/>
  <cp:lastModifiedBy>Юля Игнатова</cp:lastModifiedBy>
  <cp:lastPrinted>2022-03-24T23:31:34Z</cp:lastPrinted>
  <dcterms:created xsi:type="dcterms:W3CDTF">2008-10-27T01:25:53Z</dcterms:created>
  <dcterms:modified xsi:type="dcterms:W3CDTF">2022-03-31T07:19:05Z</dcterms:modified>
  <cp:category/>
  <cp:version/>
  <cp:contentType/>
  <cp:contentStatus/>
</cp:coreProperties>
</file>