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1416" windowWidth="8388" windowHeight="5088" tabRatio="848" activeTab="3"/>
  </bookViews>
  <sheets>
    <sheet name="1" sheetId="1" r:id="rId1"/>
    <sheet name="2" sheetId="2" r:id="rId2"/>
    <sheet name="3" sheetId="3" r:id="rId3"/>
    <sheet name="4" sheetId="4" r:id="rId4"/>
    <sheet name="5" sheetId="5" r:id="rId5"/>
    <sheet name="7" sheetId="6" r:id="rId6"/>
  </sheets>
  <definedNames>
    <definedName name="_xlnm.Print_Titles" localSheetId="1">'2'!$8:$9</definedName>
    <definedName name="_xlnm.Print_Area" localSheetId="0">'1'!$A$1:$C$21</definedName>
    <definedName name="_xlnm.Print_Area" localSheetId="1">'2'!$A$1:$F$88</definedName>
    <definedName name="_xlnm.Print_Area" localSheetId="2">'3'!$A$1:$H$741</definedName>
    <definedName name="_xlnm.Print_Area" localSheetId="3">'4'!$A$1:$I$778</definedName>
    <definedName name="_xlnm.Print_Area" localSheetId="4">'5'!$A$1:$D$248</definedName>
    <definedName name="_xlnm.Print_Area" localSheetId="5">'7'!$A$1:$D$17</definedName>
  </definedNames>
  <calcPr fullCalcOnLoad="1"/>
</workbook>
</file>

<file path=xl/sharedStrings.xml><?xml version="1.0" encoding="utf-8"?>
<sst xmlns="http://schemas.openxmlformats.org/spreadsheetml/2006/main" count="8679" uniqueCount="960">
  <si>
    <t>01 05 0201 05 0000 510</t>
  </si>
  <si>
    <t>Увеличение прочих остатков денежных средств районного бюджета</t>
  </si>
  <si>
    <t>01 05 0201 05 0000 610</t>
  </si>
  <si>
    <t>Уменьшение прочих остатков денежных средств районного бюджета</t>
  </si>
  <si>
    <t>Наименование поселений</t>
  </si>
  <si>
    <t>Горненское городское поселение</t>
  </si>
  <si>
    <t>Руновское сельское поселение</t>
  </si>
  <si>
    <t>Хвищанское сельское поселение</t>
  </si>
  <si>
    <t>Всего</t>
  </si>
  <si>
    <t xml:space="preserve">                        к решению Думы Кировского</t>
  </si>
  <si>
    <t xml:space="preserve">                          муниципального района</t>
  </si>
  <si>
    <t>1 11 05013 05 0000 120</t>
  </si>
  <si>
    <t>Другие вопросы в области культуры, кинематографии</t>
  </si>
  <si>
    <t>1 11 05013 10 0000 120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</si>
  <si>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</si>
  <si>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9900000000</t>
  </si>
  <si>
    <t>9990000000</t>
  </si>
  <si>
    <t>9990010010</t>
  </si>
  <si>
    <t>9990010020</t>
  </si>
  <si>
    <t>9990010030</t>
  </si>
  <si>
    <t>9990010040</t>
  </si>
  <si>
    <t>9990093100</t>
  </si>
  <si>
    <t>Осуществление переданных органам государственной власти субъектов РФ в соответствии с п.1 ст.4 ФЗ от 15.11.1997 г. № 143-ФЗ "Об актах гражданского состояния" полномочий РФ по государственной регистрации актов гражданского состояния</t>
  </si>
  <si>
    <t>9990010050</t>
  </si>
  <si>
    <t>9990010060</t>
  </si>
  <si>
    <t>9990010070</t>
  </si>
  <si>
    <t>9990010080</t>
  </si>
  <si>
    <t>9990010090</t>
  </si>
  <si>
    <t>9990010101</t>
  </si>
  <si>
    <t>9990010102</t>
  </si>
  <si>
    <t>9990010103</t>
  </si>
  <si>
    <t>9990093120</t>
  </si>
  <si>
    <t>0800000000</t>
  </si>
  <si>
    <t>0100000000</t>
  </si>
  <si>
    <t>0180000000</t>
  </si>
  <si>
    <t>Подпрограмма № 8 «Молодежь Кировского района"</t>
  </si>
  <si>
    <t>0180020040</t>
  </si>
  <si>
    <t>0180020041</t>
  </si>
  <si>
    <t>Подпрограмма № 9 "Предупреждение развития наркомании в районе"</t>
  </si>
  <si>
    <t>0190000000</t>
  </si>
  <si>
    <t>0300000000</t>
  </si>
  <si>
    <t>0300030360</t>
  </si>
  <si>
    <t>0300030362</t>
  </si>
  <si>
    <t>0700000000</t>
  </si>
  <si>
    <t>9990093040</t>
  </si>
  <si>
    <t>Возмещение затрат или недополученных доходов от предоставления транспортных услуг населению в границах Кировского  муниципального района</t>
  </si>
  <si>
    <t>0120000000</t>
  </si>
  <si>
    <t>0120020041</t>
  </si>
  <si>
    <t>0120020040</t>
  </si>
  <si>
    <t>0120020042</t>
  </si>
  <si>
    <t>0120093070</t>
  </si>
  <si>
    <t>0110000000</t>
  </si>
  <si>
    <t>0110020040</t>
  </si>
  <si>
    <t>0110020041</t>
  </si>
  <si>
    <t>0110020042</t>
  </si>
  <si>
    <t>0130000000</t>
  </si>
  <si>
    <t>0130020040</t>
  </si>
  <si>
    <t>0130020041</t>
  </si>
  <si>
    <t>0130020042</t>
  </si>
  <si>
    <t>0140000000</t>
  </si>
  <si>
    <t>0140020040</t>
  </si>
  <si>
    <t>0140020041</t>
  </si>
  <si>
    <t>0140020042</t>
  </si>
  <si>
    <t>0140020043</t>
  </si>
  <si>
    <t>0140020044</t>
  </si>
  <si>
    <t>0110093060</t>
  </si>
  <si>
    <t>0150000000</t>
  </si>
  <si>
    <t>0150020040</t>
  </si>
  <si>
    <t>0160000000</t>
  </si>
  <si>
    <t>0160093080</t>
  </si>
  <si>
    <t>0170000000</t>
  </si>
  <si>
    <t>0170020040</t>
  </si>
  <si>
    <t>Расходы на обеспечение деятельности (оказание услуг, выполнение работ) централизованных бухгалтерий</t>
  </si>
  <si>
    <t>0200000000</t>
  </si>
  <si>
    <t>0200020260</t>
  </si>
  <si>
    <t>0200020261</t>
  </si>
  <si>
    <t>0200020262</t>
  </si>
  <si>
    <t>0300030361</t>
  </si>
  <si>
    <t>0600000000</t>
  </si>
  <si>
    <t>0610000000</t>
  </si>
  <si>
    <t>0610020140</t>
  </si>
  <si>
    <t>0610020141</t>
  </si>
  <si>
    <t>0620020140</t>
  </si>
  <si>
    <t>0630020140</t>
  </si>
  <si>
    <t>0640020140</t>
  </si>
  <si>
    <t>Подпрограмма   № 8 "Молодежь Кировского района"</t>
  </si>
  <si>
    <t>0180020042</t>
  </si>
  <si>
    <t>0200020263</t>
  </si>
  <si>
    <t>9990010104</t>
  </si>
  <si>
    <t>0500000000</t>
  </si>
  <si>
    <t>0500050560</t>
  </si>
  <si>
    <t>Подпрограмма   № 2 "Развитие дошкольных образовательных учреждений"</t>
  </si>
  <si>
    <t>0120093090</t>
  </si>
  <si>
    <t>0400000000</t>
  </si>
  <si>
    <t>0400040460</t>
  </si>
  <si>
    <t>9990010105</t>
  </si>
  <si>
    <t>9990010106</t>
  </si>
  <si>
    <t>9990010107</t>
  </si>
  <si>
    <t>9990010108</t>
  </si>
  <si>
    <t>0610020142</t>
  </si>
  <si>
    <t>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(организация досуга и обеспечения услугами культуры)</t>
  </si>
  <si>
    <t>0800020140</t>
  </si>
  <si>
    <t>060000000</t>
  </si>
  <si>
    <t>Всего программные мероприятия</t>
  </si>
  <si>
    <t>Непрограммные мероприятия</t>
  </si>
  <si>
    <t>Осуществление переданных органам местного самоуправления в соответствии с пунктом 1 статьи 4 Федерального закона "Об актах гражданского состояния" полномочий Российской Федерации по государственной регистрации актов гражданского состояния</t>
  </si>
  <si>
    <t>Обеспечение деятельности комиссий по делам несовершеннолетних и защите их прав</t>
  </si>
  <si>
    <t>Создание административных комиссий</t>
  </si>
  <si>
    <t>Государственноее управление охраной труда</t>
  </si>
  <si>
    <t>Регистрация и учет граждан, имеющих право на получение жилищных субсидий в связи с переселением из районов Крайнего Севера и приравненных к ним местностей</t>
  </si>
  <si>
    <t>Осуществление первичного воинского учета на территориях, где отсутствуют военные комиссариаты</t>
  </si>
  <si>
    <t>Всего программные и непрограммные мероприятия</t>
  </si>
  <si>
    <t>Расходы на исполнение госполномочий по реализации дошкольного, общего и дополнительного образования в муниципальных общеобразовательных учреждениях по основным общеобразовательным программам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</si>
  <si>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</si>
  <si>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Компенсация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</si>
  <si>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за счет средств краевого бюджета</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</si>
  <si>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за счет средств районного бюджета</t>
  </si>
  <si>
    <t>Мероприятия в сфере образования (МКУ ЦОМОУ)</t>
  </si>
  <si>
    <t>Мероприятия в сфере образования (МКУ "ЦОМОУ")</t>
  </si>
  <si>
    <t>иные межбюджетные трансферты (переданные полномочия поселений по культуре МБУ "КДЦ")</t>
  </si>
  <si>
    <t>мероприятия по администрации  Кировского муниципального района</t>
  </si>
  <si>
    <t>Председатель Думы муниципального образования</t>
  </si>
  <si>
    <t>Председатель КСК</t>
  </si>
  <si>
    <t>Исполнительные листы</t>
  </si>
  <si>
    <t>Оценка недвижимости</t>
  </si>
  <si>
    <t xml:space="preserve">Программные направления деятельности органов местного самоуправления </t>
  </si>
  <si>
    <t>Всего  непрограммные мероприятия</t>
  </si>
  <si>
    <t>620</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</si>
  <si>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t>
  </si>
  <si>
    <t>Субсидии бюджетным учреждениям (МБУ ДОД "ДЮЦ")</t>
  </si>
  <si>
    <t>Субсидии бюджетным учреждениям (МБУ ВПЦ "Патриот")</t>
  </si>
  <si>
    <t>022933040</t>
  </si>
  <si>
    <t>Муниципальная программа "Развитие малого и среднего предпринимательства в Кировском муниципальном районе на 2014-2017 годы"</t>
  </si>
  <si>
    <t>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t>
  </si>
  <si>
    <t>Субсидии бюджетным учреждениям образования</t>
  </si>
  <si>
    <t>за счет средств местного бюджета</t>
  </si>
  <si>
    <t>подразделам, целевым статьям и видам расходов в соответствии с классификацией расходов</t>
  </si>
  <si>
    <t>(тыс. руб.)</t>
  </si>
  <si>
    <t>Код бюджетной классификации Российской Федерации</t>
  </si>
  <si>
    <t>Учреждение: Контрольно-счетная комиссия Кировского муниципального района</t>
  </si>
  <si>
    <t>Итого</t>
  </si>
  <si>
    <t>Пенсионное обеспечение</t>
  </si>
  <si>
    <t>Доплаты к пенсиям государственных служащих субъектов Российской Федерации и муниципальных служащих</t>
  </si>
  <si>
    <t>Раз-дел</t>
  </si>
  <si>
    <t>Под-раз-дел</t>
  </si>
  <si>
    <t>Вид рас-хо-дов</t>
  </si>
  <si>
    <t>ОБЩЕГОСУДАРСТВЕННЫЕ ВОПРОСЫ</t>
  </si>
  <si>
    <t>01</t>
  </si>
  <si>
    <t>00</t>
  </si>
  <si>
    <t>02</t>
  </si>
  <si>
    <t>Непрограммные направления деятельности органов местного самоуправления</t>
  </si>
  <si>
    <t>Мероприятия непрограммных направлений деятельности органов местного самоуправления</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</si>
  <si>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</si>
  <si>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</si>
  <si>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</si>
  <si>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</si>
  <si>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200</t>
  </si>
  <si>
    <t>300</t>
  </si>
  <si>
    <t>04</t>
  </si>
  <si>
    <t>110</t>
  </si>
  <si>
    <t>06</t>
  </si>
  <si>
    <t>Руководство и управление в сфере установленных функций органов местного самоуправления (КСК)</t>
  </si>
  <si>
    <t>Председатель контрольно-счетной комиссии</t>
  </si>
  <si>
    <t>Резервные фонды</t>
  </si>
  <si>
    <t>11</t>
  </si>
  <si>
    <t>Резервный фонд Администрации Кировского муниципального района</t>
  </si>
  <si>
    <t>13</t>
  </si>
  <si>
    <t>Субвенции</t>
  </si>
  <si>
    <t>Субвенции на выполнение органами местного самоуправления отдельных государственных полномочий по государственному управлению охраной труда</t>
  </si>
  <si>
    <t>Субвенции на реализацию отдельных государственных полномочий по созданию административных комиссий</t>
  </si>
  <si>
    <t xml:space="preserve">Общее образование </t>
  </si>
  <si>
    <t>1 11 05035 05 0000 120</t>
  </si>
  <si>
    <t>Дотации бюджетам муниципальных районов на выравнивание бюджетной обеспеченности</t>
  </si>
  <si>
    <t>(тыс.руб.)</t>
  </si>
  <si>
    <t xml:space="preserve">Субсидии бюджетным учреждениям </t>
  </si>
  <si>
    <t>951</t>
  </si>
  <si>
    <t>Приложение № 1</t>
  </si>
  <si>
    <t>Расходы на обеспечение деятельности  (оказание услуг, выполнение работ) муниципальных учреждений ( прочие учреждения)</t>
  </si>
  <si>
    <t>Председатель Думы Кировского муниципального района</t>
  </si>
  <si>
    <t>Субвенции на выплату ежемесячного денежного вознаграждения за классное руководство за счет краевого бюджета</t>
  </si>
  <si>
    <t>Субвенции на реализацию дошкольного, общего и дополнительного образования в муниципальных общеобразовательных учреждениях по основным общеобразовательным программам</t>
  </si>
  <si>
    <t>КУЛЬТУРА, КИНЕМАТОГРАФИЯ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</si>
  <si>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</si>
  <si>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120</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</si>
  <si>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</si>
  <si>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</si>
  <si>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</si>
  <si>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240</t>
  </si>
  <si>
    <t>Уплата налогов, сборов и иных платежей</t>
  </si>
  <si>
    <t>850</t>
  </si>
  <si>
    <t>Иные бюджетные ассигнования</t>
  </si>
  <si>
    <t>800</t>
  </si>
  <si>
    <t>Резервные средства</t>
  </si>
  <si>
    <t>870</t>
  </si>
  <si>
    <t>Исполнение судебных актов</t>
  </si>
  <si>
    <t>830</t>
  </si>
  <si>
    <t>Межбюджетные трансферты</t>
  </si>
  <si>
    <t>500</t>
  </si>
  <si>
    <t>Расходы на выплаты персоналу казенных учреждений</t>
  </si>
  <si>
    <t>Социальное обеспечение и иные выплаты населению</t>
  </si>
  <si>
    <t>Публичные нормативные социальные выплаты гражданам</t>
  </si>
  <si>
    <t>310</t>
  </si>
  <si>
    <t>Социальные выплаты гражданам, кроме публичных нормативных социальных выплат</t>
  </si>
  <si>
    <t>320</t>
  </si>
  <si>
    <t>Обслуживание государственного (муниципального) долга</t>
  </si>
  <si>
    <t>700</t>
  </si>
  <si>
    <t>Дотации</t>
  </si>
  <si>
    <t>510</t>
  </si>
  <si>
    <t>Предоставление субсидий бюджетным, автономным учреждениям и иным некоммерческим организациям</t>
  </si>
  <si>
    <t>600</t>
  </si>
  <si>
    <t>Субсидии бюджетным учреждениям</t>
  </si>
  <si>
    <t>Субсидии бюджетным учреждениям-МБУ  ДОД  "КДШИ"</t>
  </si>
  <si>
    <t>Субсидии бюджетным учреждениям-МБУ  ДОД  "ГДШИ"</t>
  </si>
  <si>
    <t>Мероприятия по развитию и поддержке клубов</t>
  </si>
  <si>
    <t>7952111</t>
  </si>
  <si>
    <t>Мероприятия по развитию и поддержке библиотек</t>
  </si>
  <si>
    <t>7952121</t>
  </si>
  <si>
    <t>СОЦИАЛЬНАЯ ПОЛИТИКА</t>
  </si>
  <si>
    <t>10</t>
  </si>
  <si>
    <t>1 11 05013 13 0000 120</t>
  </si>
  <si>
    <t>Субвенции на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</si>
  <si>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ФИЗИЧЕСКАЯ КУЛЬТУРА И СПОРТ</t>
  </si>
  <si>
    <t xml:space="preserve">Мероприятия по развитию физической культуры и спорта </t>
  </si>
  <si>
    <t>ОБСЛУЖИВАНИЕ ГОСУДАРСТВЕННОГО И МУНИЦИПАЛЬНОГО ДОЛГА</t>
  </si>
  <si>
    <t>Процентные платежи помуниципальному долгу</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</si>
  <si>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</si>
  <si>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</si>
  <si>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</si>
  <si>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</si>
  <si>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Дотации на выравнивание бюджетной обеспеченности поселений из районного фонда финансовой поддержки</t>
  </si>
  <si>
    <t>Сельское хозяйство и рыболовство</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</si>
  <si>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</si>
  <si>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Всего расходов</t>
  </si>
  <si>
    <t>за счет средств краевого  бюджета</t>
  </si>
  <si>
    <t>01 03 01 00 05 0000 710</t>
  </si>
  <si>
    <t>01 03 01 00 05 0000 810</t>
  </si>
  <si>
    <t>Субсидии бюджетным учреждениям (МБУ ДОД «КДШИ»)</t>
  </si>
  <si>
    <t>Субсидии бюджетным учреждениям  (МБУ ДОД «ГДШИ")</t>
  </si>
  <si>
    <t>Субвенции бюджетам муниципальных районов на выполнение передаваемых полномочий субъектов Российской Федерации</t>
  </si>
  <si>
    <t>1 00 00000 00 0000 000</t>
  </si>
  <si>
    <t>НАЛОГОВЫЕ И НЕНАЛОГОВЫЕ ДОХОДЫ</t>
  </si>
  <si>
    <t>1 01 00000 00 0000 000</t>
  </si>
  <si>
    <t>Мероприятия по развитию и поддержке образовательных учреждений</t>
  </si>
  <si>
    <t>Противопожарная безопасность образовательных учреждений</t>
  </si>
  <si>
    <t>Мероприятия по переподготовке и повышению квалификации</t>
  </si>
  <si>
    <t>Расходы на обеспечение деятельности (оказание услуг, выполнение работ) муниципальных  учреждений - прочие учреждения</t>
  </si>
  <si>
    <t>Подпрограмма  № 2 "Развитие дошкольного образования в Кировском муниципальном районе"</t>
  </si>
  <si>
    <t>Подпрограмма  № 3 "Безопасность образовательных учреждений"</t>
  </si>
  <si>
    <t>Санитарно-эпидемиологическая безопасность образовательных учреждений</t>
  </si>
  <si>
    <t>Подпрограмма № 1 "Развитие и поддержка муниципальных образовательных учреждений" образования"</t>
  </si>
  <si>
    <t>Подпрограмма  № 7 "Другие вопросы в области образования"</t>
  </si>
  <si>
    <t>НАЛОГИ НА ПРИБЫЛЬ, ДОХОДЫ</t>
  </si>
  <si>
    <t>Налог на доходы физических лиц</t>
  </si>
  <si>
    <t>1 05 00000 00 0000 000</t>
  </si>
  <si>
    <t>Субсидии бюджетам бюджетной системы Российской Федерации (межбюджетные субсидии)</t>
  </si>
  <si>
    <t>НАЛОГИ НА СОВОКУПНЫЙ ДОХОД</t>
  </si>
  <si>
    <t>Единый налог на вмененный доход для отдельных видов деятельности</t>
  </si>
  <si>
    <t>Единый сельскохозяйственный налог</t>
  </si>
  <si>
    <t>1 08 00000 00 0000 000</t>
  </si>
  <si>
    <t>ГОСУДАРСТВЕННАЯ ПОШЛИНА</t>
  </si>
  <si>
    <t>1 11 00000 00 0000 000</t>
  </si>
  <si>
    <t>1 12 00000 00 0000 000</t>
  </si>
  <si>
    <t>ПЛАТЕЖИ ПРИ ПОЛЬЗОВАНИИ ПРИРОДНЫМИ РЕСУРСАМИ</t>
  </si>
  <si>
    <t>Плата за негативное воздействие на окружающую среду</t>
  </si>
  <si>
    <t xml:space="preserve">1 13 00000 00 0000 000 </t>
  </si>
  <si>
    <t>ДОХОДЫ ОТ ОКАЗАНИЯ ПЛАТНЫХ УСЛУГ И КОМПЕНСАЦИИ ЗАТРАТ ГОСУДАРСТВА</t>
  </si>
  <si>
    <t>1 14 00000 00 0000 000</t>
  </si>
  <si>
    <t>ДОХОДЫ ОТ ПРОДАЖИ МАТЕРИАЛЬНЫХ И НЕМАТЕРИАЛЬНЫХ АКТИВОВ</t>
  </si>
  <si>
    <t>1 16 00000 00 0000 000</t>
  </si>
  <si>
    <t>ШТРАФЫ, САНКЦИИ, ВОЗМЕЩЕНИЕ УЩЕРБА</t>
  </si>
  <si>
    <t>2 00 00000 00 0000 000</t>
  </si>
  <si>
    <t>2 02 00000 00 0000 000</t>
  </si>
  <si>
    <t>9900004</t>
  </si>
  <si>
    <t>Муниципальная программа "Доступная среда для инвалидов в Кировском муниципальном районе на 2016-2019 годы"</t>
  </si>
  <si>
    <t>Дотации от других бюджетов бюджетной системы Российской Федерации</t>
  </si>
  <si>
    <t>610</t>
  </si>
  <si>
    <t>краевой  бюджет</t>
  </si>
  <si>
    <t>Подпрограмма  № 4 "Развитие внешкольного образования"</t>
  </si>
  <si>
    <t>Подпрограмма № 5 "Переподготовка и повышение квалификации"</t>
  </si>
  <si>
    <t>Руководство и управление в сфере установленных функций  органов местного самоуправления  (ФУ)</t>
  </si>
  <si>
    <t>Ве-домст-во</t>
  </si>
  <si>
    <t>Мероприятия по развитию физкультуры и спорта</t>
  </si>
  <si>
    <t>Субсидии организациям, образующим инфракструктуру поддержки субьектов малого и среднего предпринимательства на возмещение затрат, связанных с проведением мероприятий по повышению эффективности и конкурентноспособности субъектов малого и среднего предпринимательства</t>
  </si>
  <si>
    <t>Подпрограмма  № 1 «Развитие и поддержка муниципальных образовательных учреждений»</t>
  </si>
  <si>
    <t>Подпрограмма № 2 «Развитие дошкольного образования в Кировском муниципальном районе»</t>
  </si>
  <si>
    <t>Мероприятия по развитию и поддержке дошкольных образовательных учреждений</t>
  </si>
  <si>
    <t>Подпрограмма № 3 «Безопасность образовательных учреждений»</t>
  </si>
  <si>
    <t>Подпрограмма № 4 «Развитие внешкольного образования»</t>
  </si>
  <si>
    <t>Подпрограмма № 5 «Переподготовка и повышение кадров»</t>
  </si>
  <si>
    <t>Подпрограмма № 7 «Другие вопросы в области образования»</t>
  </si>
  <si>
    <t>Иные межбюджетные трансферты</t>
  </si>
  <si>
    <t>ВСЕГО ДОХОДОВ:</t>
  </si>
  <si>
    <t>Наименование налога    (сбора)</t>
  </si>
  <si>
    <t>01 02 00 00 00 0000 000</t>
  </si>
  <si>
    <t>Кредиты   кредитных организаций в валюте Российской Федерации</t>
  </si>
  <si>
    <t>01 02 00 00 05 0000 710</t>
  </si>
  <si>
    <t>Получение кредитов от кредитных организаций районным бюджетом в валюте Российской Федерации</t>
  </si>
  <si>
    <t>01 02 00 00 05 0000 810</t>
  </si>
  <si>
    <t>Погашение районным бюджетом кредитов от кредитных организаций в валюте Российской Федерации</t>
  </si>
  <si>
    <t>01 03 00 00 00 0000 000</t>
  </si>
  <si>
    <t>Бюджетные кредиты от других бюджетов бюджетной системы Российской Федерации</t>
  </si>
  <si>
    <t>Дотации на выравнивание бюджетной обеспеченности поселений из бюджета муниципального района</t>
  </si>
  <si>
    <t>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</si>
  <si>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Ед.изм.</t>
  </si>
  <si>
    <t>Получение бюджетных кредитов от других бюджетов бюджетной системы Российской Федерации районным бюджетом в валюте Российской Федерации</t>
  </si>
  <si>
    <t>Погашение районным бюджетом бюджетных кредитов от других бюджетов бюджетной системы Российской Федерации в валюте Российской Федерации</t>
  </si>
  <si>
    <t>ИТОГО ИСТОЧНИКОВ</t>
  </si>
  <si>
    <t>0000000000</t>
  </si>
  <si>
    <t>9999959300</t>
  </si>
  <si>
    <t>9999000070</t>
  </si>
  <si>
    <t>Администрация Кировского муниципального района</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</si>
  <si>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</si>
  <si>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111 05025 05 0000 120</t>
  </si>
  <si>
    <t>1 17 05000 00 0000 180</t>
  </si>
  <si>
    <t>ПРОЧИЕ НЕНАЛОГОВЫЕ ДОХОДЫ</t>
  </si>
  <si>
    <t>Мероприятия по предупреждению развития наркомании в районе</t>
  </si>
  <si>
    <t>1 17 05050 05 0000 180</t>
  </si>
  <si>
    <t>730</t>
  </si>
  <si>
    <t>Прочие неналоговые доходы бюджетов муниципальных районов</t>
  </si>
  <si>
    <t>9999000040</t>
  </si>
  <si>
    <t>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входящих в их состав</t>
  </si>
  <si>
    <t>Функционирование Правительства Российской Федерации, высших исполнительных органов государственной власти субъектов Российской Федерации,      и органов местного самоуправления</t>
  </si>
  <si>
    <t>1 11 05075 05 0000 120</t>
  </si>
  <si>
    <t>Доходы от сдачи в аренду имущества, составляющего казну муниципальных районов (за исключением земельных участков)</t>
  </si>
  <si>
    <t>Субсидии бюджетным учреждениям  (МБУ "КДЦ")</t>
  </si>
  <si>
    <t>Субсидии бюджетным учреждениям (МБУ "КДЦ")</t>
  </si>
  <si>
    <t>Дотации бюджетам муниципальных районов на поддержку мер по обеспечению сбалансированности бюджетов</t>
  </si>
  <si>
    <t>Прочие субсидии бюджетам муниципальных районов</t>
  </si>
  <si>
    <t>тыс. руб.</t>
  </si>
  <si>
    <t>Массовый спорт</t>
  </si>
  <si>
    <t>Прочие межбюджетные трансферты общего характера</t>
  </si>
  <si>
    <t>Наименование</t>
  </si>
  <si>
    <t>Ведомство</t>
  </si>
  <si>
    <t>Целевая статья</t>
  </si>
  <si>
    <t>Вид расх</t>
  </si>
  <si>
    <t>в том числе:</t>
  </si>
  <si>
    <t>местный бюджет</t>
  </si>
  <si>
    <t>Учреждение: Администрация Кировского муниципального района</t>
  </si>
  <si>
    <t>Общегосударственные вопросы</t>
  </si>
  <si>
    <t>Функционирование высшего должностного лица субъекта Российской Федерации и муниципального образования</t>
  </si>
  <si>
    <t>Процентные платежи по долговым обязательствам</t>
  </si>
  <si>
    <t>Другие общегосударственные вопросы</t>
  </si>
  <si>
    <t xml:space="preserve">Непрограммные направления деятельности органов местного самоуправления </t>
  </si>
  <si>
    <t>01 05 00 00 00 0000 000</t>
  </si>
  <si>
    <t>Изменение остатков средств на счетах по учету средств</t>
  </si>
  <si>
    <t>Другие вопросы в области национальной экономики</t>
  </si>
  <si>
    <t>Коммунальное хозяйство</t>
  </si>
  <si>
    <t>Поддержка коммунального хозяйства</t>
  </si>
  <si>
    <t xml:space="preserve">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</si>
  <si>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Мобилизационная и вневойсковая подготовка</t>
  </si>
  <si>
    <t>Другие вопросы в области жилищно-коммунального хозяйства</t>
  </si>
  <si>
    <t>Образование</t>
  </si>
  <si>
    <t>Другие вопросы в области образования</t>
  </si>
  <si>
    <t xml:space="preserve">Оценка недвижимости, признание прав и регулирование отношений по государственной и муниципальной собственности </t>
  </si>
  <si>
    <t>(тыс. руб. )</t>
  </si>
  <si>
    <t>НАЦИОНАЛЬНАЯ ОБОРОНА</t>
  </si>
  <si>
    <t>Субвенции на осуществление первичного воинского учета на территориях, где отсутствуют военные комиссариаты</t>
  </si>
  <si>
    <t>530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</si>
  <si>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</si>
  <si>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</si>
  <si>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</si>
  <si>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Мероприятия по предупреждению и ликвидации последствий черезвычайных ситуаций и стихийных бедствий</t>
  </si>
  <si>
    <t>НАЦИОНАЛЬНАЯ ЭКОНОМИКА</t>
  </si>
  <si>
    <t>08</t>
  </si>
  <si>
    <t>Дорожное хозяйство (дорожные фонды)</t>
  </si>
  <si>
    <t>Содержание автомобильных дорог на территории Кировского района</t>
  </si>
  <si>
    <t>12</t>
  </si>
  <si>
    <t>Подпрограмма  № 5 "Переподготовка и повышение квалификации"</t>
  </si>
  <si>
    <t>Субсидии организациям, образующим инфраструктуру поддержки субъектов малого и среднего предпринимательства, на возмещение затрат, связанных с проведением мероприятий по повышению эффективности и конкурентоспособности субъектов малого и среднего предпринимательства</t>
  </si>
  <si>
    <t>Субсидии юридическим лицам (кроме некоммерческих организаций), индивидуальным предпринимателям, физическим лицам</t>
  </si>
  <si>
    <t>810</t>
  </si>
  <si>
    <t>ЖИЛИЩНО-КОММУНАЛЬНОЕ ХОЗЯЙСТВО</t>
  </si>
  <si>
    <t>05</t>
  </si>
  <si>
    <t>Руководство и управление в сфере установленных функций органов государственной власти Приморского края</t>
  </si>
  <si>
    <t>ОБРАЗОВАНИЕ</t>
  </si>
  <si>
    <t>07</t>
  </si>
  <si>
    <t xml:space="preserve">Горненское сельское поселение </t>
  </si>
  <si>
    <t>Благоустройство</t>
  </si>
  <si>
    <t>Захоронение</t>
  </si>
  <si>
    <t>Прочие мероприятия по благоустройству</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</si>
  <si>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</si>
  <si>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Учреждение: Дума Кировского муниципального района</t>
  </si>
  <si>
    <t>Обеспечение деятельности финансовых, налоговых и таможенных органов и органов финансового (финансово-бюджетного) надзора</t>
  </si>
  <si>
    <t>Субвенции бюджетам субъектов Российской Федерации и муниципальных образований</t>
  </si>
  <si>
    <t>Дошкольное образование</t>
  </si>
  <si>
    <t>Мероприятия в сфере образования</t>
  </si>
  <si>
    <t>Охрана семьи и детства</t>
  </si>
  <si>
    <t>1 01 02000 01 0000 110</t>
  </si>
  <si>
    <t>1 12 01000 01 0000 120</t>
  </si>
  <si>
    <t>к решению Думы Кировского</t>
  </si>
  <si>
    <t>муниципального района</t>
  </si>
  <si>
    <t>РАСПРЕДЕЛЕНИЕ</t>
  </si>
  <si>
    <t>0000000</t>
  </si>
  <si>
    <t>000</t>
  </si>
  <si>
    <t>001</t>
  </si>
  <si>
    <t>006</t>
  </si>
  <si>
    <t>003</t>
  </si>
  <si>
    <t>002</t>
  </si>
  <si>
    <t>Глава муниципального образования</t>
  </si>
  <si>
    <t>Обслуживание государственного внутреннего и муниципального долга</t>
  </si>
  <si>
    <t>Транспорт</t>
  </si>
  <si>
    <t>Другие виды транспорта</t>
  </si>
  <si>
    <t>Субсидии на проведение отдельных мероприятий по другим видам транспорта</t>
  </si>
  <si>
    <t>Субвенции на создание и обеспечение деятельности комиссий по делам несовершеннолетних и защите их прав</t>
  </si>
  <si>
    <t>1 05 02000 02 0000 110</t>
  </si>
  <si>
    <t>1 05 03000 01 0000 110</t>
  </si>
  <si>
    <t>ДОХОДЫ ОТ ИСПОЛЬЗОВАНИЯ ИМУЩЕСТВА НАХОДЯЩЕГОСЯ В ГОСУДАРСТВЕННОЙ И МУНИЦИПАЛЬНОЙ СОБСТВЕННОСТИ</t>
  </si>
  <si>
    <t>Субсидии автономным учреждениям</t>
  </si>
  <si>
    <t>Субсидии из местного бюджета на содержание многофункциональных центров предоставления государственных и муниципальных услуг</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</si>
  <si>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автономных учреждений)</t>
  </si>
  <si>
    <t>Учреждение: Муниципальное казенное учреждение «Центр  обслуживания муниципальных образовательных учреждений» Кировского муниципального района Приморского края</t>
  </si>
  <si>
    <t>1 13 02995 05 0000 130</t>
  </si>
  <si>
    <t>Прочие доходы от компенсации затрат бюджетов муниципальных районов</t>
  </si>
  <si>
    <t>1 14 02050 05 0000 410</t>
  </si>
  <si>
    <t>Мунипальная программа "Развитие МФЦ предоставления государственных и муниципальных услуг населению Кировского муниципального района Приморского края на 2016-2018 годы"</t>
  </si>
  <si>
    <t>Муниципальная программа "Развитие МФЦ предоставления государственных и муниципальных услуг населению Кировского муниципального района на 2016-2018 годы"</t>
  </si>
  <si>
    <t>Муниципальная программа "Доступная среда для инвалидов в  Кировском муниципальном районе на 2016-2019 годы"</t>
  </si>
  <si>
    <t>Муниципальная программа " Доступная среда для инвалидов в Кировском муниципальном районе на 2016-2019 годы"</t>
  </si>
  <si>
    <t>Субсидии бюджетным организациям</t>
  </si>
  <si>
    <t>Субвенции бюджетам муниципальных районов Приморского края  на реализацию  дошкольного, общего  и дополнительного образования в   муниципальных общеобразовательных учреждениях по основным общеобразовательным программам</t>
  </si>
  <si>
    <t xml:space="preserve">Субвенции бюджетам муниципальных районов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</si>
  <si>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0595144</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</si>
  <si>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</si>
  <si>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 xml:space="preserve">Субвенции бюджетам муниципальных районов Приморского края  на осуществление отдельных государственных  полномочий по государственному управлению  охраной труда </t>
  </si>
  <si>
    <t>Субвенции бюджетам муниципальных районов Приморского края на реализацию отдельных государственных полномочий по созданию административных  комиссий</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</si>
  <si>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</si>
  <si>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Общее образование</t>
  </si>
  <si>
    <t>Культура</t>
  </si>
  <si>
    <t xml:space="preserve">                                                                                        муниципального района</t>
  </si>
  <si>
    <t>1 03 02000 01 0000 110</t>
  </si>
  <si>
    <t>Акцизы по подакцизным товарам (продукции), производимым на территории Российской федерации</t>
  </si>
  <si>
    <t>1 03 00000 00 0000 000</t>
  </si>
  <si>
    <t>НАЛОГИ НА ТОВАРЫ (РАБОТЫ, УСЛУГИ), РЕАЛИЗУЕМЫЕ НА ТЕРРИТОРИИ РОССИЙСКОЙ ФЕДЕРАЦИИ</t>
  </si>
  <si>
    <t>1 05 04020 02 0000 110</t>
  </si>
  <si>
    <t>Налог, взимаемый в связи с применением патентной системы налогообложения, зачисляемый в бюджеты муниципальных районов</t>
  </si>
  <si>
    <t>1 08 03010 01 0000 110</t>
  </si>
  <si>
    <t>540</t>
  </si>
  <si>
    <t>Иные межбюджетные трансферты бюджетам бюджетной системы</t>
  </si>
  <si>
    <t>Приложение № 2</t>
  </si>
  <si>
    <t>9990051200</t>
  </si>
  <si>
    <t>Подпрограмма № 6 «Организация отдыха  детей»</t>
  </si>
  <si>
    <t>Подпрограмма № 8 "Молодежь Кировского района"</t>
  </si>
  <si>
    <t>0800092070</t>
  </si>
  <si>
    <t>Муниципальная программа "Развитие малого и среднего предпринимательства в Кировском муниципальном районе на 2018-2022 годы"</t>
  </si>
  <si>
    <t>0900000000</t>
  </si>
  <si>
    <t>0900090960</t>
  </si>
  <si>
    <t>1000000000</t>
  </si>
  <si>
    <t>1000020140</t>
  </si>
  <si>
    <t>Муниципальная программа "Развитие образования в Кировском муниципальном районе на 2018-2022 годы"</t>
  </si>
  <si>
    <t>Муниципальная программа "Развитие образования в Кировском муниципальном районе на 2018-2022  годы"</t>
  </si>
  <si>
    <t xml:space="preserve"> Муниципальная программа "Профилактика безнадзорности, беспризорности и правонарушений несовершеннолетних на 2018-2022 годы"</t>
  </si>
  <si>
    <t>Муниципальная программа "Профилактика терроризма и экстремизма в Кировском муниципальном районе на 2018-2022 годы"</t>
  </si>
  <si>
    <t>Подпрограмма № 1 "Развитие и поддержка муниципальных образовательных учреждений"</t>
  </si>
  <si>
    <t>Муниципальная программа "Сохранение и развитие культуры в Кировском муниципальном районе на 2018-2022  годы"</t>
  </si>
  <si>
    <t>Муниципальная программа "Развитие физической культуры и спорта в Кировском муниципальном районе на 2018-2022 годы"</t>
  </si>
  <si>
    <t>Подпрограмма № 9 «Предупреждение развития наркомании в районе»</t>
  </si>
  <si>
    <t>Муниципальная программа «Развитие малого и среднего предпринимательства в Кировском муниципальном районе на 2018-2022 годы»</t>
  </si>
  <si>
    <t>Доплата к  пенсии  муниципальным служащим</t>
  </si>
  <si>
    <t>Муниципальная программа «Развитие образования в Кировском муниципальном районе на 2018-2022 гг.»</t>
  </si>
  <si>
    <t>Муниципальная программа "Профилактика безнадзорности, беспризорности и правонарушений несовершеннолетних на 2018-2022 годы"</t>
  </si>
  <si>
    <t>Муниципальная программа "Профилактика экстремизма и терроризма на территории Кировского района на 2018-2022 годы"</t>
  </si>
  <si>
    <t>Муниципальная программа "Сохранение и развитие культуры в Кировском муниципальном районе на 2018-2022 годы"</t>
  </si>
  <si>
    <t>Муниципальная программа "Патриотическое воспитание граждан в Кировском муниципальном районе на 2018-2022 годы"</t>
  </si>
  <si>
    <t>Муниципальная программа "Профилактика экстремизма и терроризма на территории Кировского муниципального района на 2018-2022 годы"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</si>
  <si>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</si>
  <si>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Мероприятия в области коммунального хозяйства </t>
  </si>
  <si>
    <t>Муниципальная программа "Развитие транспортной инфраструктуры и осуществление дорожной деятельности в отношении автомобильных дорог местного значения в границах Кировского муниципального района на 2018-2022 гг."</t>
  </si>
  <si>
    <t>1000010160</t>
  </si>
  <si>
    <t>1000010162</t>
  </si>
  <si>
    <t>1000010161</t>
  </si>
  <si>
    <t>Муниципальная программа «Развитие транспортной инфраструктуры и осуществление дорожной деятельности в отношении автомобильных дорог местного значения в границах Кировского муниципального района на 2018-2022 гг.»</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</si>
  <si>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 же средства от  продажи права на заключение договоров аренды указанных земельных участков</t>
  </si>
  <si>
    <t>9990093110</t>
  </si>
  <si>
    <t>0180020000</t>
  </si>
  <si>
    <t>0700020270</t>
  </si>
  <si>
    <t>07000L0270</t>
  </si>
  <si>
    <t>Подпрограмма № 10 «Другие вопросы в области культуры на осуществление части полномочий в соответствии с  заключенными соглашениями (организация досуга и обеспечение услугами культуры)»</t>
  </si>
  <si>
    <t>иные межбюджетные трансферты (переданные полномочия поселений по культуре МКУ "ЦОМОУ")</t>
  </si>
  <si>
    <t>0640020141</t>
  </si>
  <si>
    <t>Обеспечение проведения выборов и референдумов</t>
  </si>
  <si>
    <t>Непрограммные направления деятельности муниципальных органов</t>
  </si>
  <si>
    <t>Проведение выборов в представительные органы муниципального образования</t>
  </si>
  <si>
    <t>9990010109</t>
  </si>
  <si>
    <t>Мероприятия гос.программы РФ "Доступная среда "на 2011-2020 годы (МБУ "КДЦ"</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</si>
  <si>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</si>
  <si>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</si>
  <si>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9990091030</t>
  </si>
  <si>
    <t>Иные межбюджетные трансферты бюджетам бюджетной системы (по Указу Президента Российской Федерации от 7 мая 2012 года N 597 "О мероприятиях по реализации государственной социальной политики" в части мероприятий, направленных на повышение средней заработной платы работников муниципальных учреждений культуры)</t>
  </si>
  <si>
    <t>Иные межбюджетные трансферты бюджетам городских поселений Кировского муниципального района  из местного бюджета на ремонт автомобильных дорог общего пользования местного значения в границах населенных пунктов</t>
  </si>
  <si>
    <t>1000010163</t>
  </si>
  <si>
    <t>Плата за пользование имуществом</t>
  </si>
  <si>
    <t>9990010110</t>
  </si>
  <si>
    <t>Иные межбюджетные трансферты бюджетам сельских поселений Кировского муниципального района  из местного бюджета на содержание и ремонт автомобильных дорог общего пользования местного значения в границах населенных пунктов</t>
  </si>
  <si>
    <t>1000010164</t>
  </si>
  <si>
    <t>Сумма на 2021 год</t>
  </si>
  <si>
    <t>Приложение  № 3</t>
  </si>
  <si>
    <t>1200093110</t>
  </si>
  <si>
    <t>1200012261</t>
  </si>
  <si>
    <t>1200012262</t>
  </si>
  <si>
    <t>1200012263</t>
  </si>
  <si>
    <t>1200051180</t>
  </si>
  <si>
    <t>1100000000</t>
  </si>
  <si>
    <t>1100011160</t>
  </si>
  <si>
    <t>Муниципальная программа "Энергосбережение и повышение энергетической эффективности в муниципальных учреждениях Кировского муниципального района" на 2019-2021 годы"</t>
  </si>
  <si>
    <t>1200000000</t>
  </si>
  <si>
    <t>0700020271</t>
  </si>
  <si>
    <t>0700020272</t>
  </si>
  <si>
    <t>мероприятия по МКУ ЦОМОУ</t>
  </si>
  <si>
    <t>Субвенции на осуществление первичного воинского учета на территориях, где отсутствуют военные комиссариаты (межбюджетные трансферты)</t>
  </si>
  <si>
    <t>Процентные платежи по муниципальному долгу</t>
  </si>
  <si>
    <t>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входящих в их состав (межбюджетные трансферты)</t>
  </si>
  <si>
    <t>Финансовое обеспечение выполнения муниципального задания клубными учреждениями МБУ КДЦ Кировского муниципального района</t>
  </si>
  <si>
    <t>Финансовое обеспечение выполнения муниципального задания межпоселенческой центральной библиотекой МБУ КДЦ Кировского муниципального района</t>
  </si>
  <si>
    <t>Финансовое обеспечение выполнения муниципального задания районным музеем им. В.М. Малаева  и культурно-этнографическим музеем-комплексом "Крестьянская усадьба. Начало ХХ века." с. Подгорное МБУ КДЦ Кировского муниципального района</t>
  </si>
  <si>
    <t>Финансовое обеспечение (бухгалтерский учет) МБУ КДЦ Кировского муниципального района</t>
  </si>
  <si>
    <t>Финансовое обеспечение клубных учреждений сельских поселений (Крыловское сельское поселение, Руновское сельское поселение (оказание услуг, выполнение работ)</t>
  </si>
  <si>
    <t>Субсидии бюджетным учреждениям (КДЦ)</t>
  </si>
  <si>
    <t>Финансовое обеспечение (бухгалтерский учет) МБУ КДЦ Кировского муниципального района. Субсидии бюджетным учреждениям</t>
  </si>
  <si>
    <t>Финансовое обеспечение (бухгалтерский учет)</t>
  </si>
  <si>
    <t>Меропрятия по ликвидации МАУ "МФЦ"</t>
  </si>
  <si>
    <t>9990010120</t>
  </si>
  <si>
    <t>Муниципальная программа "Совершенствование межбюджетных отношений и управление муниципальным долгом в Кировском муниципальном районе на 2019-2021 годы"</t>
  </si>
  <si>
    <t>2 02 35930 05 0000 150</t>
  </si>
  <si>
    <t>2 02 30000 00 0000 150</t>
  </si>
  <si>
    <t>2 02 15002 05 0000 150</t>
  </si>
  <si>
    <t>2 02 35120 05 0000 150</t>
  </si>
  <si>
    <t>2 02 30024 05 0000 150</t>
  </si>
  <si>
    <t>Специальные расходы</t>
  </si>
  <si>
    <t>880</t>
  </si>
  <si>
    <t>Резервный фонд администрации Кировского муниципального района</t>
  </si>
  <si>
    <t>9990010140</t>
  </si>
  <si>
    <t>Руководство и управление в сфере установленных функций органов местного самоуправления  (УМСАиПЭ)</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</si>
  <si>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t>
  </si>
  <si>
    <t>99900М0820</t>
  </si>
  <si>
    <t>1300000000</t>
  </si>
  <si>
    <t>Основное мероприятие "Совершенствование системы противодействия коррупции в Кировском районе"</t>
  </si>
  <si>
    <t>1300013000</t>
  </si>
  <si>
    <t xml:space="preserve">Мероприятия по противодействию коррупции </t>
  </si>
  <si>
    <t>1300013360</t>
  </si>
  <si>
    <t xml:space="preserve">Субвенции бюджетам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t>
  </si>
  <si>
    <t>9990093130</t>
  </si>
  <si>
    <t xml:space="preserve">Содержание дорожной техники </t>
  </si>
  <si>
    <t>9990010150</t>
  </si>
  <si>
    <t>Мероприятия в области коммунального хозяйства (содержание интерната)</t>
  </si>
  <si>
    <t>Муниципальная программа "Организация обеспечения  твердым топливом населения, проживающего на территории сельских поселений Кировского муниципального района" на 2019 – 2021 годы</t>
  </si>
  <si>
    <t>1400000000</t>
  </si>
  <si>
    <t>Возмещение затрат или недополученных доходов от обеспечения граждан твердым топливом в границах Кировского  муниципального района</t>
  </si>
  <si>
    <t>1400192620</t>
  </si>
  <si>
    <t>Содержание жилых помещений, приобретаемых в рамках выполнения полномочий по обеспечению детей сирот и детей, оставшихся без попечения родителей, лиц из числа детей -сирот и детей, оставшихся без попечения родителей, жилыми помещениями</t>
  </si>
  <si>
    <t>9990010160</t>
  </si>
  <si>
    <t xml:space="preserve">Непрограммные направления деятельности </t>
  </si>
  <si>
    <t>Погашение кредиторской задолженности прошлых лет (САДЫ)</t>
  </si>
  <si>
    <t>9990010130</t>
  </si>
  <si>
    <t>Мероприятия по созданию в общеобразовательных организациях, расположенных в сельской местности, условий для занятий физической культурой и спортом</t>
  </si>
  <si>
    <t>0110020000</t>
  </si>
  <si>
    <t>011E250970</t>
  </si>
  <si>
    <t>Субвенции  на обеспечение   бесплатным питанием детей, обучающихся муниципальных общеобразовательных учреждениях</t>
  </si>
  <si>
    <t>0110093150</t>
  </si>
  <si>
    <t>Дополнительное образование</t>
  </si>
  <si>
    <t xml:space="preserve">Погашение кредиторской задолженности прошлых лет </t>
  </si>
  <si>
    <t>Мероприятия по обеспечению развития и укрепления материально-технической базы домов культуры в населенных пунктах с числом жителей до 50 тыс. человек</t>
  </si>
  <si>
    <t xml:space="preserve">Субсидии бюджетам муниципальных образований на обеспечение развития и укрепления материально-технической базы домов культуры в населенных пунктах с числом жителей до 50 тыс. человек </t>
  </si>
  <si>
    <t>06100R4670</t>
  </si>
  <si>
    <t>06100S4670</t>
  </si>
  <si>
    <t>Мероприятия по комплектованию книжных фондов и обеспечению информационно- техническим оборудованием библиотек</t>
  </si>
  <si>
    <t>0620000000</t>
  </si>
  <si>
    <t>0620092540</t>
  </si>
  <si>
    <t>0620020141</t>
  </si>
  <si>
    <t>Доплата к пенсиям, дополнительное пенсионное обеспечение</t>
  </si>
  <si>
    <t>Социальное обеспечение населения</t>
  </si>
  <si>
    <t>Субвенции бюджетам муниципальных образований Приморского края на меры социальной поддержки педагогическим работникам краевых государственных и муниципальных образовательных организаций Приморского края</t>
  </si>
  <si>
    <t>Капитальные вложения в объекты государственной (муниципальной собственности)</t>
  </si>
  <si>
    <t>400</t>
  </si>
  <si>
    <t>Бюджетные инвестиции</t>
  </si>
  <si>
    <t>410</t>
  </si>
  <si>
    <t>Мероприятия по развитию спортивной инфраструктуры, находящейся в муниципальной собственности</t>
  </si>
  <si>
    <t>040P592190</t>
  </si>
  <si>
    <t xml:space="preserve">Предоставление субсидий бюджетным, автономным учреждениям и иным некоммерческим организациям </t>
  </si>
  <si>
    <t>040P592191</t>
  </si>
  <si>
    <t xml:space="preserve">Мероприятия по приобретению музыкальных инструментов и художественного инвентаря для учреждений дополнительного образования детей в сфере культуры </t>
  </si>
  <si>
    <r>
      <t xml:space="preserve">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</si>
  <si>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r>
      <t xml:space="preserve">Иные закупки товаров, работ и услуг для обеспечения государственных (муниципальных) нужд </t>
    </r>
    <r>
      <rPr>
        <b/>
        <sz val="12"/>
        <rFont val="Times New Roman"/>
        <family val="1"/>
      </rPr>
      <t>(отдел образования администрации КМР)</t>
    </r>
  </si>
  <si>
    <r>
      <t xml:space="preserve">Иные закупки товаров, работ и услуг для обеспечения государственных (муниципальных) нужд </t>
    </r>
    <r>
      <rPr>
        <b/>
        <sz val="12"/>
        <rFont val="Times New Roman"/>
        <family val="1"/>
      </rPr>
      <t>(МКУ "ЦОМОУ")</t>
    </r>
  </si>
  <si>
    <r>
      <t xml:space="preserve">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</si>
  <si>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на комплектование книжных фондов и обеспечение информационно- техническим оборудованием библиотек </t>
    </r>
    <r>
      <rPr>
        <b/>
        <i/>
        <sz val="12"/>
        <rFont val="Times New Roman"/>
        <family val="1"/>
      </rPr>
      <t>(краевой бюджет)</t>
    </r>
  </si>
  <si>
    <r>
      <t xml:space="preserve">Расходы на комплектование книжных фондов и обеспечение информационно- техническим оборудованием библиотек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</si>
  <si>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Приморского края на развитие спортивной инфраструктуры, находящейся в муниципальной собственности </t>
    </r>
    <r>
      <rPr>
        <b/>
        <i/>
        <sz val="12"/>
        <rFont val="Times New Roman"/>
        <family val="1"/>
      </rPr>
      <t>(краевой бюджет)</t>
    </r>
  </si>
  <si>
    <r>
      <t xml:space="preserve">Иные закупки товаров, работ и услуг для обеспечения государственных (муниципальных) нужд </t>
    </r>
    <r>
      <rPr>
        <b/>
        <sz val="12"/>
        <rFont val="Times New Roman"/>
        <family val="1"/>
      </rPr>
      <t>(администрация КМР)</t>
    </r>
  </si>
  <si>
    <r>
      <t xml:space="preserve">Расходы на развитие спортивной инфраструктуры, находящейся в муниципальной собственности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</si>
  <si>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t xml:space="preserve"> Мероприятия по противодействию коррупции </t>
  </si>
  <si>
    <r>
      <t xml:space="preserve">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</si>
  <si>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на комплектование книжных фондов и обеспечение информационно- техническим оборудованием библиотек </t>
    </r>
    <r>
      <rPr>
        <b/>
        <i/>
        <sz val="11"/>
        <rFont val="Times New Roman"/>
        <family val="1"/>
      </rPr>
      <t>(краевой бюджет)</t>
    </r>
  </si>
  <si>
    <r>
      <t xml:space="preserve">Расходы на комплектование книжных фондов и обеспечение информационно- техническим оборудованием библиотек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</si>
  <si>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Приморского края на развитие спортивной инфраструктуры, находящейся в муниципальной собственности </t>
    </r>
    <r>
      <rPr>
        <b/>
        <i/>
        <sz val="11"/>
        <rFont val="Times New Roman"/>
        <family val="1"/>
      </rPr>
      <t>(краевой бюджет)</t>
    </r>
  </si>
  <si>
    <r>
      <t xml:space="preserve">Расходы на развитие спортивной инфраструктуры, находящейся в муниципальной собственности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</si>
  <si>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t>Учреждение: финансовое  управление администрации Кировского муниципального района</t>
  </si>
  <si>
    <r>
      <t>Субсидии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t>
    </r>
    <r>
      <rPr>
        <b/>
        <sz val="12"/>
        <rFont val="Times New Roman"/>
        <family val="1"/>
      </rPr>
      <t>краевой бюджет)</t>
    </r>
  </si>
  <si>
    <t>Субсидии бюджетам муниципальных образований Приморского края на создание в общеобразовательных организациях, расположенных в сельской местности, условий для занятий физической культурой и спортом (краевой бюджет)</t>
  </si>
  <si>
    <t xml:space="preserve">Субвенции  на обеспечение   бесплатным питанием детей, обучающихся муниципальных общеобразовательных учреждениях </t>
  </si>
  <si>
    <t>952</t>
  </si>
  <si>
    <t>953</t>
  </si>
  <si>
    <t>954</t>
  </si>
  <si>
    <t>Субсидии бюджетам муниципальных образований Приморского края на развитие спортивной инфраструктуры, находящейся в муниципальной собственности (краевой бюджет) (администрация КМР)</t>
  </si>
  <si>
    <t>0610060000</t>
  </si>
  <si>
    <t>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местного бюджета, в целях софинансирования которых из бюджета Приморского края предоставляются субсидии</t>
  </si>
  <si>
    <t>Субсидии бюджетам муниципальных образований на комплектование книжных фондов и обеспечение информационно- техническим оборудованием библиотек (краевой бюджет)</t>
  </si>
  <si>
    <t>Расходы на комплектование книжных фондов и обеспечение информационно- техническим оборудованием библиотек за счет средств местного бюджета, в целях софинансирования которых из бюджета Приморского края предоставляются субсидии</t>
  </si>
  <si>
    <t>Возмещение затрат или недополученных доходов от обеспечения граждан твердым топливом в границах Кировского  муниципального района (краевой бюджет)</t>
  </si>
  <si>
    <t>Возмещение затрат или недополученных доходов от обеспечения граждан твердым топливом в границах Кировского  муниципального района (местный бюджет)</t>
  </si>
  <si>
    <t>Погашение кредиторской задолженности бюджетных учреждений</t>
  </si>
  <si>
    <t xml:space="preserve">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t>
  </si>
  <si>
    <t>2 02 15000 00 0000 150</t>
  </si>
  <si>
    <t>2 02 29999 05 0000 150</t>
  </si>
  <si>
    <t>Субвенции  бюджетам муниципальных районов Приморского края на осуществление отдельных государственных полномочий по обеспечению   бесплатным питанием детей, обучающихся в муниципальных образовательных организациях Приморского края</t>
  </si>
  <si>
    <t>202 30024 05 0000 150</t>
  </si>
  <si>
    <t xml:space="preserve">Субвенции бюджетам муниципальных районов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t>
  </si>
  <si>
    <t>2 02 30029 05 0000 150</t>
  </si>
  <si>
    <t>2 02 40000 00 0000 150</t>
  </si>
  <si>
    <t>2  02 40014 05 0000 150</t>
  </si>
  <si>
    <t>Сумма на 2022 год</t>
  </si>
  <si>
    <t>Налог, взимаемый в связи с применением упрощенной системы налогообложения</t>
  </si>
  <si>
    <t>Общий объем на 2022 г.</t>
  </si>
  <si>
    <r>
      <rPr>
        <i/>
        <sz val="11"/>
        <rFont val="Times New Roman"/>
        <family val="1"/>
      </rPr>
      <t>Субсидии</t>
    </r>
    <r>
      <rPr>
        <sz val="11"/>
        <rFont val="Times New Roman"/>
        <family val="1"/>
      </rPr>
      <t xml:space="preserve">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(краевой бюджет)</t>
    </r>
  </si>
  <si>
    <r>
      <t xml:space="preserve">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t>
    </r>
    <r>
      <rPr>
        <b/>
        <i/>
        <sz val="11"/>
        <rFont val="Times New Roman"/>
        <family val="1"/>
      </rPr>
      <t>местного бюджета,</t>
    </r>
    <r>
      <rPr>
        <sz val="11"/>
        <rFont val="Times New Roman"/>
        <family val="1"/>
      </rPr>
      <t xml:space="preserve"> в целях софинансирования которых из бюджета Приморского края предоставляются субсидии</t>
    </r>
  </si>
  <si>
    <t>Общий объем на 2022 г</t>
  </si>
  <si>
    <t>2 02 15001 05 0000 150</t>
  </si>
  <si>
    <t>Субсидии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(краевой бюджет)</t>
  </si>
  <si>
    <t>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в целях софинансирования которых из бюджета Приморского края предоставляются субсидии</t>
  </si>
  <si>
    <t>Прочие межбюджетные трансферты общего характера (дотация на сбалансированность)</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</si>
  <si>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</si>
  <si>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</si>
  <si>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</si>
  <si>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1100011161</t>
  </si>
  <si>
    <t>Мероприятия по строительству, реконструкции и приобретению зданий муниципальных общеобразовательных организаций (строительство школы в с. Уссурка)</t>
  </si>
  <si>
    <t>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(краевой бюджет)</t>
  </si>
  <si>
    <t>Расходы на строительство, реконструкцию и приобретение зданий муниципальных общеобразовательных организаций за счет средств местного бюджета, в целях софинансирования которых из бюджета Приморского края предоставляются субсидии</t>
  </si>
  <si>
    <t xml:space="preserve">Мероприятия по капитальному ремонту оздоровительных лагерей, находящихся в собственности муниципальных образований </t>
  </si>
  <si>
    <t>Субсидии бюджетам муниципальных образований на  капитальный ремонт оздоровительных лагерей, находящихся в собственности муниципальных образований (краевой бюджет)</t>
  </si>
  <si>
    <t>Расходы на  капитальный ремонт оздоровительных лагерей, находящихся в собственности муниципальных образований за счет средств местного бюджета, в целях софинансирования которых из бюджета Приморского края предоставляются субсидии</t>
  </si>
  <si>
    <t xml:space="preserve">Реализация государственных полномочий органов опеки и попечительства в отношении несовершеннолетних </t>
  </si>
  <si>
    <t>Реализация государственных полномочий по социальной поддержке детей, оставшихся без попечения родителей, и лиц, принявших на воспитание в семью детей, оставшихся без попечения родителей</t>
  </si>
  <si>
    <t>Реализация государственного полномочия по назначению и предоставлению выплаты единовременного пособия при передаче ребенка на воспитание в семью</t>
  </si>
  <si>
    <t>Субвенции бюджетам муниципальных районов Приморского края на реализацию государственных полномочий по социальной поддержке детей, оставшихся без попечения родителей, и лиц, принявших на воспитание в семью детей, оставшихся без попечения родителей</t>
  </si>
  <si>
    <t>1000010165</t>
  </si>
  <si>
    <t>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t>
  </si>
  <si>
    <t>Мероприятия по строительству, реконструкции и приобретению зданий муниципальных общеобразовательных организаций</t>
  </si>
  <si>
    <r>
      <t>Субсидии бюджетам муниципальных образований на  капитальный ремонт оздоровительных лагерей, находящихся в собственности муниципальных образований (</t>
    </r>
    <r>
      <rPr>
        <b/>
        <sz val="12"/>
        <rFont val="Times New Roman"/>
        <family val="1"/>
      </rPr>
      <t>краевой бюджет)</t>
    </r>
  </si>
  <si>
    <r>
      <t xml:space="preserve">Расходы на  капитальный ремонт оздоровительных лагерей, находящихся в собственности муниципальных образований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</si>
  <si>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r>
      <t>Субсидии бюджетам муниципальных образований на  капитальный ремонт оздоровительных лагерей, находящихся в собственности муниципальных образований (</t>
    </r>
    <r>
      <rPr>
        <b/>
        <sz val="11"/>
        <rFont val="Times New Roman"/>
        <family val="1"/>
      </rPr>
      <t>краевой бюджет)</t>
    </r>
  </si>
  <si>
    <r>
      <t xml:space="preserve">Расходы на  капитальный ремонт оздоровительных лагерей, находящихся в собственности муниципальных образований за счет средств </t>
    </r>
    <r>
      <rPr>
        <b/>
        <sz val="11"/>
        <rFont val="Times New Roman"/>
        <family val="1"/>
      </rPr>
      <t>местного бюджета</t>
    </r>
    <r>
      <rPr>
        <sz val="11"/>
        <rFont val="Times New Roman"/>
        <family val="1"/>
      </rPr>
      <t>, в целях софинансирования которых из бюджета Приморского края предоставляются субсидии</t>
    </r>
  </si>
  <si>
    <t xml:space="preserve">Субвенции бюджетам муниципальных районов Приморского края на реализацию государственных полномочий органов опеки и попечительства в отношении несовершеннолетних </t>
  </si>
  <si>
    <t>0110092040</t>
  </si>
  <si>
    <t>0110020044</t>
  </si>
  <si>
    <t>0190020041</t>
  </si>
  <si>
    <t>0140092030</t>
  </si>
  <si>
    <t>0300030363</t>
  </si>
  <si>
    <t>Иные межбюджетные трансферты общего характера (в целях компенсации расходов в связи с увеличением ставки налога на имущество организаций в отношении объектов социально-культурной сферы)</t>
  </si>
  <si>
    <t>9990093160</t>
  </si>
  <si>
    <t>9990093050</t>
  </si>
  <si>
    <t>9990052600</t>
  </si>
  <si>
    <t>Расходы на подготовку документации для выхода на аукцион на право проведения проектно-изыскательских работ по строительству здания муниципальной общеобразовательной организации (с. Уссурка)</t>
  </si>
  <si>
    <r>
      <t xml:space="preserve">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t>
    </r>
    <r>
      <rPr>
        <b/>
        <sz val="12"/>
        <rFont val="Times New Roman"/>
        <family val="1"/>
      </rPr>
      <t>(краевой бюджет)</t>
    </r>
  </si>
  <si>
    <r>
      <t xml:space="preserve">Расходы на строительство, реконструкцию и приобретение зданий муниципальных общеобразовательных организаций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</si>
  <si>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t>Мероприятия по предупреждению терроризма (администрация)</t>
  </si>
  <si>
    <t>Молодежная политика</t>
  </si>
  <si>
    <r>
      <t xml:space="preserve">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t>
    </r>
    <r>
      <rPr>
        <b/>
        <sz val="11"/>
        <rFont val="Times New Roman"/>
        <family val="1"/>
      </rPr>
      <t>(краевой бюджет)</t>
    </r>
  </si>
  <si>
    <r>
      <t xml:space="preserve">Расходы на строительство, реконструкцию и приобретение зданий муниципальных общеобразовательных организаций за счет средств </t>
    </r>
    <r>
      <rPr>
        <b/>
        <sz val="11"/>
        <rFont val="Times New Roman"/>
        <family val="1"/>
      </rPr>
      <t>местного бюджета</t>
    </r>
    <r>
      <rPr>
        <sz val="11"/>
        <rFont val="Times New Roman"/>
        <family val="1"/>
      </rPr>
      <t>, в целях софинансирования которых из бюджета Приморского края предоставляются субсидии</t>
    </r>
  </si>
  <si>
    <t>2 02 35260 05 0000 150</t>
  </si>
  <si>
    <t>Субсидии юридическим лицам (кроме некоммерческих организаций), индивидуальным предпринимателям</t>
  </si>
  <si>
    <r>
      <t xml:space="preserve">Субсидии юридическим лицам (кроме некоммерческих организаций), индивидуальным предпринимателям </t>
    </r>
    <r>
      <rPr>
        <b/>
        <sz val="12"/>
        <rFont val="Times New Roman"/>
        <family val="1"/>
      </rPr>
      <t>(краевой бюджет)</t>
    </r>
  </si>
  <si>
    <r>
      <t xml:space="preserve">Субсидии юридическим лицам (кроме некоммерческих организаций), индивидуальным предпринимателям </t>
    </r>
    <r>
      <rPr>
        <b/>
        <sz val="12"/>
        <rFont val="Times New Roman"/>
        <family val="1"/>
      </rPr>
      <t>(местный бюджет)</t>
    </r>
  </si>
  <si>
    <r>
      <t xml:space="preserve">Субсидии юридическим лицам (кроме некоммерческих организаций), индивидуальным предпринимателям </t>
    </r>
    <r>
      <rPr>
        <b/>
        <sz val="11"/>
        <rFont val="Times New Roman"/>
        <family val="1"/>
      </rPr>
      <t>(краевой бюджет)</t>
    </r>
  </si>
  <si>
    <r>
      <t xml:space="preserve">Субсидии юридическим лицам (кроме некоммерческих организаций), индивидуальным предпринимателям </t>
    </r>
    <r>
      <rPr>
        <b/>
        <sz val="11"/>
        <rFont val="Times New Roman"/>
        <family val="1"/>
      </rPr>
      <t>(местный бюджет)</t>
    </r>
  </si>
  <si>
    <t>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t>
  </si>
  <si>
    <t>1000092390</t>
  </si>
  <si>
    <t>Мероприятия по организации физкультурно-спортивной работы по месту жительства</t>
  </si>
  <si>
    <t xml:space="preserve">Мероприятия по развитию спортивной инфрастурктуры (краевой бюджет) </t>
  </si>
  <si>
    <t xml:space="preserve">Мероприятия по развитию спортивной инфрастурктуры  (местный бюджет) </t>
  </si>
  <si>
    <t>040Р592220</t>
  </si>
  <si>
    <t>041Р592220</t>
  </si>
  <si>
    <t>Капитальный ремонт и ремонт автомобильных дорог общего пользования населенных пунктов</t>
  </si>
  <si>
    <r>
      <t xml:space="preserve">Субсидии бюджетам муниципальных образований Приморского края на организацию физкультурно-спортивной работы по месту жительства </t>
    </r>
    <r>
      <rPr>
        <b/>
        <i/>
        <sz val="11"/>
        <rFont val="Times New Roman"/>
        <family val="1"/>
      </rPr>
      <t>(краевой бюджет)</t>
    </r>
  </si>
  <si>
    <r>
      <t xml:space="preserve">Расходы на организацию физкультурно-спортивной работы по месту жительства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</si>
  <si>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Приморского края на организацию физкультурно-спортивной работы по месту жительства </t>
    </r>
    <r>
      <rPr>
        <b/>
        <i/>
        <sz val="12"/>
        <rFont val="Times New Roman"/>
        <family val="1"/>
      </rPr>
      <t>(краевой бюджет)</t>
    </r>
  </si>
  <si>
    <r>
      <t xml:space="preserve">Расходы на организацию физкультурно-спортивной работы по месту жительства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</si>
  <si>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t>0640092480</t>
  </si>
  <si>
    <t>0640192480</t>
  </si>
  <si>
    <t>Реализация государственных полномочий по организации мероприятий при осуществлении деятельности по обращению с животными без владельцев</t>
  </si>
  <si>
    <t>1200012264</t>
  </si>
  <si>
    <t>Составление (изменение) списков кандидатов  в присяжные заседатели федеральных судов общей юрисдикции</t>
  </si>
  <si>
    <t>Субвенции на организацию и обеспечение оздоровления и отдыха детей Приморского края (за исключением организации отдыха детей в каникулярное время)</t>
  </si>
  <si>
    <t>Субвенции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</si>
  <si>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0110Б92040</t>
  </si>
  <si>
    <t>0140Б92030</t>
  </si>
  <si>
    <t>1400Б92620</t>
  </si>
  <si>
    <t>1000Б92390</t>
  </si>
  <si>
    <t>Капитальный ремонт и ремонт автомобильных дорог общего пользования населенных пунктов за счет дорожного фонда Приморского края</t>
  </si>
  <si>
    <t>Расходы на капитальный ремонт и ремонт автомобильных дорог общего пользования населенных пунктов за счет дорожного фонда Кировского муниципального района в целях софинансирования субсидии из краевого бюджета</t>
  </si>
  <si>
    <t xml:space="preserve">Субсидии бюджетным учреждениям (краевой бюджет) </t>
  </si>
  <si>
    <t xml:space="preserve">Субсидии бюджетным учреждениям (местный бюджет) </t>
  </si>
  <si>
    <t>999W994020</t>
  </si>
  <si>
    <t>999W910170</t>
  </si>
  <si>
    <t>Мероприятия, направленные на предупреждение распространения новой коронавирусной инфекции</t>
  </si>
  <si>
    <t>9990010141</t>
  </si>
  <si>
    <t>0400040470</t>
  </si>
  <si>
    <t>0400040461</t>
  </si>
  <si>
    <t>0400040462</t>
  </si>
  <si>
    <t>0400040463</t>
  </si>
  <si>
    <t>Расходы на подготовку сметной документации, прохождение экспертизы и иные расходы по спортивным объектам</t>
  </si>
  <si>
    <t>Мероприятия по приобретению и поставке спортивного инвентаря, спортивного оборудования и иного имущества для развития лыжного спорта</t>
  </si>
  <si>
    <t>040P592180</t>
  </si>
  <si>
    <r>
      <t>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лыжного спорта</t>
    </r>
    <r>
      <rPr>
        <b/>
        <i/>
        <sz val="12"/>
        <rFont val="Times New Roman"/>
        <family val="1"/>
      </rPr>
      <t>(краевой бюджет)</t>
    </r>
  </si>
  <si>
    <t>Расходы на приобретение и поставку спортивного инвентаря, спортивного оборудования и иного имущества для развития лыжного спорта за счет средств местного бюджета, в целях софинансирования которых из бюджета Приморского края предоставляются субсидии</t>
  </si>
  <si>
    <t>040P592181</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</si>
  <si>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(иные межбюджетные трансферты за счет бюджета Приморского края) </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</si>
  <si>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(местный бюджет) </t>
  </si>
  <si>
    <t>Расходы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</si>
  <si>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999W958530</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</si>
  <si>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(иные межбюджетные трансферты за счет бюджета Приморского края) </t>
  </si>
  <si>
    <t xml:space="preserve">Субсидии бюджетам муниципальных образований Приморского края на организацию физкультурно-спортивной работы по месту жительства </t>
  </si>
  <si>
    <t>Расходы на приобретение светового, звукового и мультимедийного (светодиодного экрана с комплектующими) оборудования  за счет средств местного бюджета, в целях софинансирования которых из бюджета Приморского края предоставляются субсидии</t>
  </si>
  <si>
    <t>2  02 45303 05 0000 150</t>
  </si>
  <si>
    <t>2 02 35304 05 0000 150</t>
  </si>
  <si>
    <t>Субвенции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</si>
  <si>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</si>
  <si>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Мероприятия, направленные на ликвидацию чрезвычайной ситуации в связи с появлением очагов африканской чумы свиней на территории Кировского муниципального района</t>
  </si>
  <si>
    <t>9990010142</t>
  </si>
  <si>
    <t>Субвенции на государственную регистрацию актов гражданского состояния за счет средств резервного фонда Правительства Российской Федерации</t>
  </si>
  <si>
    <t>999995930F</t>
  </si>
  <si>
    <t>Субвенции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</si>
  <si>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0110053030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</si>
  <si>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</si>
  <si>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Сумма на 2022 г.</t>
  </si>
  <si>
    <t>1500000000</t>
  </si>
  <si>
    <t xml:space="preserve">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t>
  </si>
  <si>
    <t>Социальная поддержка детей, оставшихся без попечения родителей, и лиц, принявших на воспитание в семью детей, оставшихся без попечения родителей</t>
  </si>
  <si>
    <t>Назначение и предоставление выплаты единовременного пособия при передаче ребенка на воспитание в семью</t>
  </si>
  <si>
    <t>1501093050</t>
  </si>
  <si>
    <t>1502052600</t>
  </si>
  <si>
    <t>15030М0820</t>
  </si>
  <si>
    <t>Мероприятия по переподготовке и повышению кадров</t>
  </si>
  <si>
    <t>Расходы на капитальный ремонт зданий муниципальных общеобразовательных учреждений, в целях софинансирования которых из бюджета Приморского края предоставляются субсидии</t>
  </si>
  <si>
    <t>0110Б92340</t>
  </si>
  <si>
    <t>06100Б0000</t>
  </si>
  <si>
    <t>963</t>
  </si>
  <si>
    <t>974</t>
  </si>
  <si>
    <t>995</t>
  </si>
  <si>
    <t>996</t>
  </si>
  <si>
    <t>997</t>
  </si>
  <si>
    <t>998</t>
  </si>
  <si>
    <t>999</t>
  </si>
  <si>
    <t>1004</t>
  </si>
  <si>
    <t>1008</t>
  </si>
  <si>
    <t>1015</t>
  </si>
  <si>
    <t>1020</t>
  </si>
  <si>
    <t>Распределение бюджетных ассигнований из районного бюджета на 2022 год по муниципальным программам Кировского  муниципального района и непрограммным направлениям деятельности</t>
  </si>
  <si>
    <t>Муниципальная программа «Комплексное развитие сельских территорий в Кировском муниципальном районе на 2021-2027 годы»</t>
  </si>
  <si>
    <t>Муниципальная программа "Противодействия коррупции в администрации Кировского муниципального района на 2021-2022 годы"</t>
  </si>
  <si>
    <t xml:space="preserve">Муниципальная программа «Комплексное развитие сельских территорий" в Кировском муниципальном районе на 2021-2027 годы </t>
  </si>
  <si>
    <t xml:space="preserve">бюджетных ассигнований из районного бюджета на 2022 год в ведомственной структуре расходов районного бюджета </t>
  </si>
  <si>
    <t>Сумма на 2023 год</t>
  </si>
  <si>
    <t xml:space="preserve">бюджетных ассигнований из районного бюджета на 2022  год  по разделам, </t>
  </si>
  <si>
    <t xml:space="preserve">Муниципальная программа "Комплексное развитие сельских территорий" в Кировском муниципальном районе на 2021-2027 годы </t>
  </si>
  <si>
    <t>Единая субвенция местным бюджетам из краевого бюджета</t>
  </si>
  <si>
    <t>Субвенции на проведение Всероссийской переписи</t>
  </si>
  <si>
    <t>9999993000</t>
  </si>
  <si>
    <t>9999954690</t>
  </si>
  <si>
    <t>Предоставление субсидий бюджетным, автономным учреждениям и иным некоммерческим организациям (ВЫПОЛНЕНИЕ НАКАЗОВ ИЗБИРАТЕЛЕЙ)</t>
  </si>
  <si>
    <t>Непрограммные направления деятельности органов местного самоуправления (дошкольное образование)</t>
  </si>
  <si>
    <t>Непрограммные направления деятельности органов местного самоуправления (общее  образование)</t>
  </si>
  <si>
    <t>Выполнение наказов избирателей(дошкольное образование)</t>
  </si>
  <si>
    <t>0110030041</t>
  </si>
  <si>
    <t>Мероприятия по развитию и поддержке образовательных учреждений (наказы избирателей)</t>
  </si>
  <si>
    <t>0120030041</t>
  </si>
  <si>
    <t>0140030041</t>
  </si>
  <si>
    <t>Субсидии бюджетным учреждениям (НАКАЗЫ ИЗБИРАТЕЛЕЙ)</t>
  </si>
  <si>
    <t>Мероприятия по развитию и поддержке образовательных учреждений (НАКАЗЫ ИЗБИРАТЕЛЕЙ)</t>
  </si>
  <si>
    <t>Мероприятия по развитию и поддержке дошкольных образовательных учреждений (наказы избирателей)</t>
  </si>
  <si>
    <t>Муниципальная программа "Социальная поддержка детей-сирот и детей, оставшихся без попечения родителей, лиц из числа детей-сирот и детей, оставшихся без попечения родителей, и лиц, принявших на воспитание в семью детей, оставшихся без попечения родителей в Кировском муниципальном районе на 2021-2025 годы"</t>
  </si>
  <si>
    <t>2 02 36900 05 0000 150</t>
  </si>
  <si>
    <t>Единая субвенция бюджетам муниципальных районов из бюджета субъекта Российской Федерации</t>
  </si>
  <si>
    <t>1100011162</t>
  </si>
  <si>
    <t>Мероприятия в сфере повышения энергетической эффективности (администрация)</t>
  </si>
  <si>
    <t>Субсидии бюджетным учреждениям (образовательные учреждения)</t>
  </si>
  <si>
    <t>Субсидии бюджетным учреждениям (МБУ КДЦ КМР)</t>
  </si>
  <si>
    <t>Мероприятия в сфере образования (бюджетные образовательные учреждения)</t>
  </si>
  <si>
    <t>Мероприятия по развитию и поддержке учреждений дополнительного образования</t>
  </si>
  <si>
    <t>0140020045</t>
  </si>
  <si>
    <t>Мероприятия по ликвидации учреждений</t>
  </si>
  <si>
    <t>9990010180</t>
  </si>
  <si>
    <t>Мероприятия в сфере повышения энергетической эффективности (ЦОМОУ)</t>
  </si>
  <si>
    <t>1100011163</t>
  </si>
  <si>
    <t>0160020041</t>
  </si>
  <si>
    <t>Организация и обеспечение оздоровления и летнего отдыха детей Кировского муниципального района за счет средств местного бюджета</t>
  </si>
  <si>
    <t>Возмещение затрат или недополученных доходов от предоставления транспортных услуг населению в границах Кировского  муниципального района (изготовление бланков по пассажирским перевозкам)</t>
  </si>
  <si>
    <t>Субсидии бюджетным учреждениям (МБОУ ДО "ДЮСШ "Патриот" п. Кировский)</t>
  </si>
  <si>
    <t>0140020046</t>
  </si>
  <si>
    <t>0140020047</t>
  </si>
  <si>
    <t>0140020048</t>
  </si>
  <si>
    <t>0140020049</t>
  </si>
  <si>
    <t>0140020050</t>
  </si>
  <si>
    <t>0140020051</t>
  </si>
  <si>
    <t>0140020052</t>
  </si>
  <si>
    <t>0140020053</t>
  </si>
  <si>
    <t>004</t>
  </si>
  <si>
    <t>005</t>
  </si>
  <si>
    <t>007</t>
  </si>
  <si>
    <t>008</t>
  </si>
  <si>
    <t>009</t>
  </si>
  <si>
    <t>010</t>
  </si>
  <si>
    <t>Субсидии бюджетным учреждениям на создание Муниципального опорного центра дополнительного образования детей Кировского муниципального района (МБОУ ДО "ДЮСШ "Патриот" п. Кировский)</t>
  </si>
  <si>
    <t>011Е193140</t>
  </si>
  <si>
    <t>Мероприятия по укреплению материально-технической базы муниципальных домов культуры</t>
  </si>
  <si>
    <t>Субсидии бюджетам муниципальных образований на укрепление материально-технической базы домов культуры за счет средств краевого бюджета</t>
  </si>
  <si>
    <t>Расходы на укрепление материально-технической базы домов культуры за счет средств местного бюджета, в целях софинансирования которых из бюджета Приморского края предоставляются субсидии</t>
  </si>
  <si>
    <t>0610092470</t>
  </si>
  <si>
    <t>06100S2470</t>
  </si>
  <si>
    <t xml:space="preserve">Реализация полномочий Российской Федерации по государственной регистрации актов гражданского состояния за счет средств краевого бюджета
</t>
  </si>
  <si>
    <t xml:space="preserve">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
</t>
  </si>
  <si>
    <t>9999993180</t>
  </si>
  <si>
    <t>06000000000</t>
  </si>
  <si>
    <t>2 02 39999 05 0000 150</t>
  </si>
  <si>
    <t>Прочие субвенции бюджетам муниципальных районов</t>
  </si>
  <si>
    <t>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за счет средств местного бюджета (школы)</t>
  </si>
  <si>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за счет средств местного бюджета </t>
  </si>
  <si>
    <t>9990093190</t>
  </si>
  <si>
    <t>0300030364</t>
  </si>
  <si>
    <t>Субсидии бюджетным учреждениям  (МБОУ ДОД ДЮЦ)</t>
  </si>
  <si>
    <t>Субсидии бюджетным учреждениям (МБОУ ДО "ДЮСШ "Патриот" п. Кировский, МБОУ ДОД ДЮЦ)</t>
  </si>
  <si>
    <t>Муниципальная программа "Организация обеспечения  твердым топливом населения, проживающего на территории сельских поселений Кировского муниципального района" на 2022 – 2024 годы</t>
  </si>
  <si>
    <t>Содействие в подготовке проведения выборов</t>
  </si>
  <si>
    <t>9990010190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</si>
  <si>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</si>
  <si>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</si>
  <si>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 xml:space="preserve">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</si>
  <si>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 xml:space="preserve">Возмещение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</si>
  <si>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 xml:space="preserve"> Мероприятия по укреплению общественного здоровья</t>
  </si>
  <si>
    <t>Расходы на капитальный ремонт зданий муниципальных общеобразовательных учреждений (краевой бюджет)</t>
  </si>
  <si>
    <t>0110092340</t>
  </si>
  <si>
    <t>040P552280</t>
  </si>
  <si>
    <t>040P592230</t>
  </si>
  <si>
    <t>040P592231</t>
  </si>
  <si>
    <t>15030R0820</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</si>
  <si>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краевого бюджета</t>
  </si>
  <si>
    <t>Муниципальная программа " Укрепление общественного здоровья" на 2021-2024 годы</t>
  </si>
  <si>
    <t>Муниципальная программа "Энергосбережение и повышение энергетической эффективности в муниципальных учреждениях Кировского муниципального района на 2022-2026 годы"</t>
  </si>
  <si>
    <t>Муниципальная программа "Совершенствование межбюджетных отношений и управление муниципальным долгом в Кировском муниципальном районе на 2022-2024 годы"</t>
  </si>
  <si>
    <t xml:space="preserve">Иные межбюджетные трансферты 
на обеспечение сбалансированности бюджетов городских и сельских поселений Кировского муниципального района из районного бюджета в 2022-2024гг </t>
  </si>
  <si>
    <t>Сумма на 2024 год</t>
  </si>
  <si>
    <t>Субсидии бюджетам муниципальных образований Приморского края на обеспечение развития и укрепления материально-технической базы муниципальных домов культуры</t>
  </si>
  <si>
    <t>Мероприятия по обеспечению развития и укрепления материально-технической базы муниципальных домов культуры</t>
  </si>
  <si>
    <t>06100S2471</t>
  </si>
  <si>
    <t>Обеспечение детей сирот и детей, оставшихся без попечения родителей, лиц из числа детей -сирот и детей, оставшихся без попечения родителей, жилыми помещениями за счет краевого бюджета</t>
  </si>
  <si>
    <t>Обеспечение детей сирот и детей, оставшихся без попечения родителей, лиц из числа детей -сирот и детей, оставшихся без попечения родителей, жилыми помещениями за счет федерального бюджета</t>
  </si>
  <si>
    <t>Мероприятия по капитальный ремонт зданий муниципальных общеобразовательных учреждений</t>
  </si>
  <si>
    <t xml:space="preserve">Субсидии бюджетам муниципальных образований Приморского края на приобретению и поставке спортивного инвентаря, спортивного оборудования и иного имущества (краевой бюджет) </t>
  </si>
  <si>
    <t>Финансовое обеспечение на выполнение муниципального задания школ искусств Кировского муниципального района</t>
  </si>
  <si>
    <t>0650020140</t>
  </si>
  <si>
    <t>0660020140</t>
  </si>
  <si>
    <t>0640020000</t>
  </si>
  <si>
    <t>Мероприятия по предупреждению терроризма. (МБУ "КДЦ")</t>
  </si>
  <si>
    <t>1600014410</t>
  </si>
  <si>
    <t>1600000000</t>
  </si>
  <si>
    <t>Другие вопросы в области здравоохранения</t>
  </si>
  <si>
    <t>1600014411</t>
  </si>
  <si>
    <t xml:space="preserve">Объемы доходов районного бюджета на 2022 год 
</t>
  </si>
  <si>
    <t>Сумма на 
2022 год</t>
  </si>
  <si>
    <t>Разница 2021 год</t>
  </si>
  <si>
    <t>105 01000 01 0000 110</t>
  </si>
  <si>
    <t>Доходы, получаемые в виде арендной платы за земельные участки, государственная собственность на которые не разграничена, и которые расположеныв границах сельских  поселений а так же средства от продажи права на заключение договоров аренды указанных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</si>
  <si>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расположеныв границах городских поселений а так же средства от продажи права на заключение договоров аренды указанных участков</t>
  </si>
  <si>
    <t>2 02 20000 00 0000 150</t>
  </si>
  <si>
    <t>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t>
  </si>
  <si>
    <t>Субсидии из краевого бюджета бюджетам муниципальных образований Приморского края на оснащение спортивной инфраструктуры спортивно-технологическим оборудованием</t>
  </si>
  <si>
    <t xml:space="preserve">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массового спорта </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</si>
  <si>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</si>
  <si>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Приморского края на составление (изменение) списков кандидатов в присяжные заседатели</t>
  </si>
  <si>
    <t>Субвенции бюджетам муниципальных районов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</si>
  <si>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бюджетам муниципальных районов Приморского края  на организацию и обеспечение оздоровления и отдыха детей ( за исключением организации и обеспечение оздоровления и отдыха детей в каникулярное время)</t>
  </si>
  <si>
    <t xml:space="preserve">Субвенции бюджетам муниципальных районов Примосркого края на реализацию государственных полномочий органов опеки и попечительства в отношении несовершеннолетних </t>
  </si>
  <si>
    <t>Субвенции                                                                                                              бюджетам муниципальных районов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t>
  </si>
  <si>
    <t xml:space="preserve">Субвенции бюджетам муниципальных районов Приморского края на осуществление отдельных полномочий по расчету и предоставлению дотаций на выравнивание бюджетной обеспеченности бюджетам поселений, входящих в их состав </t>
  </si>
  <si>
    <t>Субвенции на регистрацию и учет граждан, имеющих право на получение жилищных субсидий в связи с переселением из районов крайнего Севера и приравненных к ним местностям</t>
  </si>
  <si>
    <t>Субвенции бюджетам муниципальных районов на реализацию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t>
  </si>
  <si>
    <r>
      <t xml:space="preserve">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t>
    </r>
    <r>
      <rPr>
        <b/>
        <u val="single"/>
        <sz val="12"/>
        <rFont val="Times New Roman"/>
        <family val="1"/>
      </rPr>
      <t>за счет средств краевого бюджета</t>
    </r>
  </si>
  <si>
    <t xml:space="preserve">Источники внутреннего финансирования дефицита районного бюджета на 2022 год </t>
  </si>
  <si>
    <t>ЗДРАВООХРАНЕНИЕ</t>
  </si>
  <si>
    <t>99900R0820</t>
  </si>
  <si>
    <t xml:space="preserve">Руководство и управление в сфере установленных функций органов местного самоуправления </t>
  </si>
  <si>
    <t>Сумма 
на 2022 год</t>
  </si>
  <si>
    <t>Финансовое обеспечение на выполнение муниципального задания "МБУ ДО КДШИ"</t>
  </si>
  <si>
    <t>Субсидии бюджетным учреждениям (МБУ ДО «КДШИ»)</t>
  </si>
  <si>
    <t>Субсидии бюджетным учреждениям (МБУ ДО «ГДШИ»)</t>
  </si>
  <si>
    <t>Финансовое обеспечение на выполнение муниципального задания МБУ ДО КДШИ</t>
  </si>
  <si>
    <t>Финансовое обеспечение на выполнение муниципального задания "МБУ ДО ГДШИ"</t>
  </si>
  <si>
    <t>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t>
  </si>
  <si>
    <t xml:space="preserve">Мероприятия по приобретению и поставке спортивного инвентаря, спортивного оборудования и иного имущества для развития массового спорта </t>
  </si>
  <si>
    <t>Расходы на приобретение и поставку спортивного инвентаря, спортивного оборудования и иного имущества для развития массового спорта за счет средств местного бюджета, в целях софинансирования которых из бюджета Приморского края предоставляются субсидии</t>
  </si>
  <si>
    <t>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массового спорта  (краевой бюджет)</t>
  </si>
  <si>
    <t>Приложение № 4</t>
  </si>
  <si>
    <t xml:space="preserve">                                                                                             Приложение  № 5</t>
  </si>
  <si>
    <t>Мероприятия по развитию и поддержке внешкольного образования (наказы избирателей)</t>
  </si>
  <si>
    <t>041P592230</t>
  </si>
  <si>
    <t>041P552280</t>
  </si>
  <si>
    <t>Мероприятия по приобретению ледозаливочной техники</t>
  </si>
  <si>
    <t>Мероприятия по оснащению объектов спортивной инфраструктуры спортивно-технологическим оборудованием</t>
  </si>
  <si>
    <t xml:space="preserve">Мероприятия по оснащению объектов спортивной инфраструктуры спортивно-технологическим оборудованием (краевой бюджет) </t>
  </si>
  <si>
    <t xml:space="preserve">Мероприятия по оснащению объектов спортивной инфраструктуры спортивно-технологическим оборудованием (местный  бюджет) </t>
  </si>
  <si>
    <t>Субсидии бюджетам муниципальных образований Приморского края на приобретение едозаливочной техники  (краевой бюджет)</t>
  </si>
  <si>
    <t>Расходы на приобретение ледозаливочной техники за счет средств местного бюджета, в целях софинансирования которых из бюджета Приморского края предоставляются субсидии</t>
  </si>
  <si>
    <t>041Р500000</t>
  </si>
  <si>
    <t>Субсидии бюджетным учреждениям (МБОУ ДО "ДЮЦ")</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</si>
  <si>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федерального бюджета</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</si>
  <si>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краевого бюджета</t>
  </si>
  <si>
    <t>Муниципальная программа "Укрепление общественного здоровья" на 2021-2024 годы</t>
  </si>
  <si>
    <t>Мероприятия по предупреждению терроризма (МБУ "КДЦ")</t>
  </si>
  <si>
    <r>
      <t xml:space="preserve">Субсидии из краевого бюджета бюджетам муниципальных образований Приморского края на оснащение объектов спортивной инфраструктуры спортивно-технологическим оборудованием </t>
    </r>
    <r>
      <rPr>
        <b/>
        <i/>
        <sz val="12"/>
        <rFont val="Times New Roman"/>
        <family val="1"/>
      </rPr>
      <t>(краевой бюджет)</t>
    </r>
  </si>
  <si>
    <r>
      <t xml:space="preserve">Расходы по приобретению и поставке спортивного инвентаря, спортивного оборудования и иного имущества для развития массового спорта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</si>
  <si>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t>041P592680</t>
  </si>
  <si>
    <t>Субсидии бюджетам муниципальных образований Приморского края на приобретение ледозаливочной техники</t>
  </si>
  <si>
    <t>040P592680</t>
  </si>
  <si>
    <r>
      <t xml:space="preserve">Субсидии из краевого бюджета бюджетам муниципальных образований Приморского края на оснащение объектов спортивной инфраструктуры спортивно-технологическим оборудованием </t>
    </r>
    <r>
      <rPr>
        <b/>
        <i/>
        <sz val="11"/>
        <rFont val="Times New Roman"/>
        <family val="1"/>
      </rPr>
      <t>(краевой бюджет)</t>
    </r>
  </si>
  <si>
    <r>
      <t xml:space="preserve">Мероприятия по оснащению объектов спортивной инфраструктуры спортивно-технологическим оборудованием </t>
    </r>
    <r>
      <rPr>
        <b/>
        <i/>
        <sz val="11"/>
        <rFont val="Times New Roman"/>
        <family val="1"/>
      </rPr>
      <t xml:space="preserve">(местный  бюджет) </t>
    </r>
  </si>
  <si>
    <t xml:space="preserve">Субсидии бюджетам муниципальных образований Приморского края на приобретению и поставке спортивного инвентаря, спортивного оборудования и иного имущества для развития массового спорта (краевой бюджет) </t>
  </si>
  <si>
    <t>Расходы по приобретению и поставке спортивного инвентаря, спортивного оборудования и иного имущества для развития массового спорта за счет средств местного бюджета, в целях софинансирования которых из бюджета Приморского края предоставляются субсидии</t>
  </si>
  <si>
    <r>
      <t xml:space="preserve">Мероприятия по развитию и поддержке внешкольного образования </t>
    </r>
    <r>
      <rPr>
        <b/>
        <i/>
        <sz val="11"/>
        <rFont val="Times New Roman"/>
        <family val="1"/>
      </rPr>
      <t>(наказы избирателей)</t>
    </r>
  </si>
  <si>
    <t>Субсидии из краевого бюджета бюджетам муниципальных образований Приморского края на реализацию проектов инициативного бюджетирования по направлению «Твой проект»</t>
  </si>
  <si>
    <t>Расходы на реализацию проектов инициативного бюджетирования по направлению «Твой проект», в целях софинансирования которых из бюджета Приморского края предоставляются субсидии</t>
  </si>
  <si>
    <t>0610092360</t>
  </si>
  <si>
    <t>Реализация проектов инициативного бюджетирования по направлению «Твой проект»</t>
  </si>
  <si>
    <t>2 02 25228 05 0000 150</t>
  </si>
  <si>
    <t>0610Б92360</t>
  </si>
  <si>
    <t>2 02 35082 05 0000 150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</si>
  <si>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краевого бюджета</t>
  </si>
  <si>
    <t xml:space="preserve">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 </t>
  </si>
  <si>
    <t>Проведение неотложных мероприятий в целях предотвращения чрезвычайной ситуации за счет средств резервного фонда администрации Кировского муниципального района</t>
  </si>
  <si>
    <t>9990010145</t>
  </si>
  <si>
    <t>01100R3040</t>
  </si>
  <si>
    <t>Государственная поддержка отрасли культуры (поддержка муниципальных учреждений культуры, находящихся на территории сельских поселений)</t>
  </si>
  <si>
    <t>Расходы на реализацию государственной поддержки отрасли культуры (поддержка муниципальных учреждений культуры, находящихся на территории сельских поселений), в целях софинансирования которых из бюджета Приморского края предоставляются субсидии</t>
  </si>
  <si>
    <t>00000000000</t>
  </si>
  <si>
    <t>Обеспечение персонифицированного финансирования дополнительного образования детей (МБОУ ДО "ДЮЦ")</t>
  </si>
  <si>
    <t>Обеспечение персонифицированного финансирования дополнительного образования детей (МБОУ ДО "ДЮСШ "Патриот" п. Кировский)</t>
  </si>
  <si>
    <t>061A2S5195</t>
  </si>
  <si>
    <t>2 02 25519 05 0000 150</t>
  </si>
  <si>
    <t>Субсидии бюджетам муниципальных районов на поддержку отрасли культуры (государственная поддержка отрасли культуры (поддержка муниципальных учреждений культуры, находящихся на территории сельских поселений))</t>
  </si>
  <si>
    <t>0140040043</t>
  </si>
  <si>
    <t>061A255195</t>
  </si>
  <si>
    <t>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(школы)</t>
  </si>
  <si>
    <r>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за счет средств </t>
    </r>
    <r>
      <rPr>
        <b/>
        <u val="single"/>
        <sz val="11"/>
        <rFont val="Times New Roman"/>
        <family val="1"/>
      </rPr>
      <t>местного бюджета</t>
    </r>
    <r>
      <rPr>
        <sz val="11"/>
        <rFont val="Times New Roman"/>
        <family val="1"/>
      </rPr>
      <t xml:space="preserve"> (школы)</t>
    </r>
  </si>
  <si>
    <r>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за счет средств </t>
    </r>
    <r>
      <rPr>
        <b/>
        <u val="single"/>
        <sz val="11"/>
        <rFont val="Times New Roman"/>
        <family val="1"/>
      </rPr>
      <t>краевого бюджета</t>
    </r>
    <r>
      <rPr>
        <sz val="11"/>
        <rFont val="Times New Roman"/>
        <family val="1"/>
      </rPr>
      <t xml:space="preserve"> (школы)</t>
    </r>
  </si>
  <si>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t>
  </si>
  <si>
    <r>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за счет средств </t>
    </r>
    <r>
      <rPr>
        <b/>
        <u val="single"/>
        <sz val="11"/>
        <rFont val="Times New Roman"/>
        <family val="1"/>
      </rPr>
      <t xml:space="preserve">местного бюджета </t>
    </r>
  </si>
  <si>
    <r>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за счет средств </t>
    </r>
    <r>
      <rPr>
        <b/>
        <u val="single"/>
        <sz val="11"/>
        <rFont val="Times New Roman"/>
        <family val="1"/>
      </rPr>
      <t xml:space="preserve">краевого бюджета </t>
    </r>
  </si>
  <si>
    <t xml:space="preserve">                               Приложение № 6</t>
  </si>
  <si>
    <t>Гранты в виде субсидий  на обеспечение персонифицированного финансирования дополнительного образования детей</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</si>
  <si>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</si>
  <si>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</si>
  <si>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от 26.05.2022 г. № 77-НПА </t>
  </si>
  <si>
    <t xml:space="preserve">от 26.05.2022 г. № 77-НПА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</si>
</sst>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00_р_._-;\-* #,##0.000_р_._-;_-* &quot;-&quot;??_р_._-;_-@_-"/>
    <numFmt numFmtId="178" formatCode="_-* #,##0.0_р_._-;\-* #,##0.0_р_._-;_-* &quot;-&quot;??_р_._-;_-@_-"/>
    <numFmt numFmtId="179" formatCode="_-* #,##0.0_р_._-;\-* #,##0.0_р_._-;_-* &quot;-&quot;?_р_._-;_-@_-"/>
    <numFmt numFmtId="180" formatCode="_-* #,##0_р_._-;\-* #,##0_р_._-;_-* &quot;-&quot;??_р_._-;_-@_-"/>
    <numFmt numFmtId="181" formatCode="#,##0.0"/>
    <numFmt numFmtId="182" formatCode="0.000"/>
    <numFmt numFmtId="183" formatCode="0.00000"/>
    <numFmt numFmtId="184" formatCode="0.0000"/>
    <numFmt numFmtId="185" formatCode="_-* #,##0.00_р_._-;\-* #,##0.00_р_._-;_-* &quot;-&quot;?_р_._-;_-@_-"/>
    <numFmt numFmtId="186" formatCode="0.000000"/>
    <numFmt numFmtId="187" formatCode="_-* #,##0_р_._-;\-* #,##0_р_._-;_-* &quot;-&quot;?_р_._-;_-@_-"/>
    <numFmt numFmtId="188" formatCode="#,##0.000"/>
    <numFmt numFmtId="189" formatCode="#,##0.0000"/>
    <numFmt numFmtId="190" formatCode="#,##0.00000"/>
    <numFmt numFmtId="191" formatCode="#,##0.000000"/>
    <numFmt numFmtId="192" formatCode="0.000%"/>
    <numFmt numFmtId="193" formatCode="#,##0.0000000"/>
    <numFmt numFmtId="194" formatCode="0.0000000"/>
    <numFmt numFmtId="195" formatCode="#,##0.00000000"/>
    <numFmt numFmtId="196" formatCode="0.00000000"/>
  </numFmts>
  <fonts count="73">
    <font>
      <sz val="10"/>
      <name val="Arial Cyr"/>
      <family val="0"/>
    </font>
    <font>
      <sz val="8"/>
      <name val="Arial Cyr"/>
      <family val="0"/>
    </font>
    <font>
      <sz val="10"/>
      <name val="Times New Roman"/>
      <family val="1"/>
    </font>
    <font>
      <sz val="12"/>
      <name val="Times New Roman"/>
      <family val="1"/>
    </font>
    <font>
      <b/>
      <sz val="12"/>
      <name val="Times New Roman"/>
      <family val="1"/>
    </font>
    <font>
      <sz val="12"/>
      <name val="Times New Roman CE"/>
      <family val="1"/>
    </font>
    <font>
      <b/>
      <sz val="14"/>
      <name val="Times New Roman"/>
      <family val="1"/>
    </font>
    <font>
      <sz val="12"/>
      <name val="Arial Cyr"/>
      <family val="0"/>
    </font>
    <font>
      <b/>
      <sz val="10"/>
      <name val="Arial Cyr"/>
      <family val="0"/>
    </font>
    <font>
      <b/>
      <sz val="11"/>
      <name val="Times New Roman"/>
      <family val="1"/>
    </font>
    <font>
      <sz val="11"/>
      <name val="Times New Roman"/>
      <family val="1"/>
    </font>
    <font>
      <u val="single"/>
      <sz val="10"/>
      <color indexed="12"/>
      <name val="Arial Cyr"/>
      <family val="0"/>
    </font>
    <font>
      <u val="single"/>
      <sz val="10"/>
      <color indexed="36"/>
      <name val="Arial Cyr"/>
      <family val="0"/>
    </font>
    <font>
      <b/>
      <sz val="12"/>
      <name val="Arial Cyr"/>
      <family val="0"/>
    </font>
    <font>
      <b/>
      <sz val="13"/>
      <name val="Times New Roman"/>
      <family val="1"/>
    </font>
    <font>
      <sz val="13"/>
      <name val="Times New Roman"/>
      <family val="1"/>
    </font>
    <font>
      <b/>
      <sz val="11"/>
      <name val="Arial Cyr"/>
      <family val="0"/>
    </font>
    <font>
      <sz val="14"/>
      <name val="Times New Roman"/>
      <family val="1"/>
    </font>
    <font>
      <sz val="11"/>
      <name val="Arial Cyr"/>
      <family val="0"/>
    </font>
    <font>
      <i/>
      <sz val="12"/>
      <name val="Times New Roman"/>
      <family val="1"/>
    </font>
    <font>
      <sz val="11"/>
      <name val="Times New Roman CE"/>
      <family val="1"/>
    </font>
    <font>
      <i/>
      <sz val="11"/>
      <name val="Times New Roman"/>
      <family val="1"/>
    </font>
    <font>
      <b/>
      <i/>
      <sz val="12"/>
      <name val="Times New Roman"/>
      <family val="1"/>
    </font>
    <font>
      <u val="single"/>
      <sz val="12"/>
      <name val="Times New Roman"/>
      <family val="1"/>
    </font>
    <font>
      <b/>
      <i/>
      <sz val="11"/>
      <name val="Times New Roman"/>
      <family val="1"/>
    </font>
    <font>
      <u val="single"/>
      <sz val="11"/>
      <name val="Times New Roman"/>
      <family val="1"/>
    </font>
    <font>
      <i/>
      <sz val="11"/>
      <name val="Arial Cyr"/>
      <family val="0"/>
    </font>
    <font>
      <b/>
      <i/>
      <sz val="11"/>
      <name val="Arial Cyr"/>
      <family val="0"/>
    </font>
    <font>
      <i/>
      <u val="single"/>
      <sz val="12"/>
      <name val="Times New Roman"/>
      <family val="1"/>
    </font>
    <font>
      <i/>
      <sz val="12"/>
      <name val="Arial Cyr"/>
      <family val="0"/>
    </font>
    <font>
      <sz val="12"/>
      <name val="Arial"/>
      <family val="2"/>
    </font>
    <font>
      <b/>
      <i/>
      <sz val="12"/>
      <name val="Arial Cyr"/>
      <family val="0"/>
    </font>
    <font>
      <u val="single"/>
      <sz val="12"/>
      <name val="Arial Cyr"/>
      <family val="0"/>
    </font>
    <font>
      <b/>
      <u val="single"/>
      <sz val="12"/>
      <name val="Times New Roman"/>
      <family val="1"/>
    </font>
    <font>
      <i/>
      <sz val="11"/>
      <color indexed="8"/>
      <name val="Times New Roman"/>
      <family val="1"/>
    </font>
    <font>
      <sz val="11"/>
      <color indexed="8"/>
      <name val="Times New Roman"/>
      <family val="1"/>
    </font>
    <font>
      <b/>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0" fillId="0" borderId="0">
      <alignment/>
      <protection/>
    </xf>
    <xf numFmtId="0" fontId="12"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71" fillId="32" borderId="0" applyNumberFormat="0" applyBorder="0" applyAlignment="0" applyProtection="0"/>
  </cellStyleXfs>
  <cellXfs count="291">
    <xf numFmtId="0" fontId="0" fillId="0" borderId="0" xfId="0" applyAlignment="1">
      <alignment/>
    </xf>
    <xf numFmtId="0" fontId="3" fillId="0" borderId="0" xfId="0" applyFont="1" applyFill="1" applyAlignment="1">
      <alignment horizontal="right"/>
    </xf>
    <xf numFmtId="0" fontId="4"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0" xfId="0" applyFont="1" applyFill="1" applyAlignment="1">
      <alignment/>
    </xf>
    <xf numFmtId="0" fontId="7" fillId="0" borderId="0" xfId="0" applyFont="1" applyFill="1" applyAlignment="1">
      <alignment vertical="center" wrapText="1"/>
    </xf>
    <xf numFmtId="0" fontId="7" fillId="0" borderId="0" xfId="0" applyFont="1" applyFill="1" applyAlignment="1">
      <alignment vertical="justify"/>
    </xf>
    <xf numFmtId="0" fontId="5" fillId="0" borderId="0" xfId="0" applyFont="1" applyFill="1" applyAlignment="1">
      <alignment/>
    </xf>
    <xf numFmtId="0" fontId="10"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shrinkToFit="1"/>
    </xf>
    <xf numFmtId="0" fontId="10" fillId="0" borderId="10" xfId="0" applyFont="1" applyFill="1" applyBorder="1" applyAlignment="1">
      <alignment vertical="center" wrapText="1"/>
    </xf>
    <xf numFmtId="49" fontId="4" fillId="0" borderId="10" xfId="0" applyNumberFormat="1" applyFont="1" applyFill="1" applyBorder="1" applyAlignment="1">
      <alignment horizontal="center" vertical="center" wrapText="1" shrinkToFit="1"/>
    </xf>
    <xf numFmtId="49" fontId="10" fillId="0" borderId="10" xfId="0" applyNumberFormat="1" applyFont="1" applyFill="1" applyBorder="1" applyAlignment="1">
      <alignment horizontal="center" vertical="center" wrapText="1"/>
    </xf>
    <xf numFmtId="0" fontId="8" fillId="0" borderId="0" xfId="0" applyFont="1" applyFill="1" applyAlignment="1">
      <alignment/>
    </xf>
    <xf numFmtId="0" fontId="3"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shrinkToFit="1"/>
    </xf>
    <xf numFmtId="0" fontId="18" fillId="0" borderId="0" xfId="0" applyFont="1" applyFill="1" applyAlignment="1">
      <alignment/>
    </xf>
    <xf numFmtId="0" fontId="20" fillId="0" borderId="0" xfId="0" applyFont="1" applyFill="1" applyAlignment="1">
      <alignment/>
    </xf>
    <xf numFmtId="0" fontId="3" fillId="0" borderId="10" xfId="0" applyFont="1" applyFill="1" applyBorder="1" applyAlignment="1">
      <alignment vertical="center" wrapText="1"/>
    </xf>
    <xf numFmtId="49" fontId="19" fillId="0" borderId="10" xfId="0" applyNumberFormat="1" applyFont="1" applyFill="1" applyBorder="1" applyAlignment="1">
      <alignment horizontal="center" vertical="center" wrapText="1" shrinkToFit="1"/>
    </xf>
    <xf numFmtId="0" fontId="3" fillId="0" borderId="0" xfId="0" applyFont="1" applyFill="1" applyAlignment="1">
      <alignment/>
    </xf>
    <xf numFmtId="0" fontId="3" fillId="0" borderId="10" xfId="0" applyFont="1" applyFill="1" applyBorder="1" applyAlignment="1">
      <alignment horizontal="center" vertical="center" wrapText="1"/>
    </xf>
    <xf numFmtId="0" fontId="19" fillId="0" borderId="10" xfId="0" applyFont="1" applyFill="1" applyBorder="1" applyAlignment="1">
      <alignment vertical="center" wrapText="1"/>
    </xf>
    <xf numFmtId="0" fontId="23" fillId="0" borderId="10" xfId="0" applyFont="1" applyFill="1" applyBorder="1" applyAlignment="1">
      <alignment vertical="center" wrapText="1"/>
    </xf>
    <xf numFmtId="0" fontId="0" fillId="0" borderId="0" xfId="0" applyFont="1" applyFill="1" applyAlignment="1">
      <alignment/>
    </xf>
    <xf numFmtId="49" fontId="10" fillId="0" borderId="10" xfId="0" applyNumberFormat="1" applyFont="1" applyFill="1" applyBorder="1" applyAlignment="1">
      <alignment horizontal="center" vertical="center" wrapText="1" shrinkToFit="1"/>
    </xf>
    <xf numFmtId="0" fontId="10" fillId="0" borderId="10" xfId="0" applyFont="1" applyFill="1" applyBorder="1" applyAlignment="1">
      <alignment horizontal="left" vertical="top" wrapText="1"/>
    </xf>
    <xf numFmtId="0" fontId="16" fillId="0" borderId="0" xfId="0" applyFont="1" applyFill="1" applyAlignment="1">
      <alignment/>
    </xf>
    <xf numFmtId="4" fontId="18" fillId="0" borderId="0" xfId="0" applyNumberFormat="1" applyFont="1" applyFill="1" applyAlignment="1">
      <alignment/>
    </xf>
    <xf numFmtId="0" fontId="10" fillId="0" borderId="0" xfId="0" applyFont="1" applyFill="1" applyAlignment="1">
      <alignment/>
    </xf>
    <xf numFmtId="0" fontId="22" fillId="0" borderId="10" xfId="0" applyFont="1" applyFill="1" applyBorder="1" applyAlignment="1">
      <alignment vertical="center" wrapText="1"/>
    </xf>
    <xf numFmtId="0" fontId="10" fillId="0" borderId="10" xfId="0" applyFont="1" applyFill="1" applyBorder="1" applyAlignment="1">
      <alignment vertical="top" wrapText="1"/>
    </xf>
    <xf numFmtId="4" fontId="10" fillId="0" borderId="0" xfId="0" applyNumberFormat="1" applyFont="1" applyFill="1" applyAlignment="1">
      <alignment/>
    </xf>
    <xf numFmtId="0" fontId="19" fillId="0" borderId="10" xfId="0" applyFont="1" applyFill="1" applyBorder="1" applyAlignment="1">
      <alignment vertical="top" wrapText="1"/>
    </xf>
    <xf numFmtId="188" fontId="10" fillId="0" borderId="0" xfId="0" applyNumberFormat="1" applyFont="1" applyFill="1" applyAlignment="1">
      <alignment/>
    </xf>
    <xf numFmtId="188" fontId="18" fillId="0" borderId="0" xfId="0" applyNumberFormat="1" applyFont="1" applyFill="1" applyAlignment="1">
      <alignment/>
    </xf>
    <xf numFmtId="0" fontId="10" fillId="0" borderId="10" xfId="0" applyFont="1" applyFill="1" applyBorder="1" applyAlignment="1">
      <alignment horizontal="left" vertical="center" wrapText="1"/>
    </xf>
    <xf numFmtId="0" fontId="3" fillId="0" borderId="10" xfId="0" applyFont="1" applyFill="1" applyBorder="1" applyAlignment="1">
      <alignment vertical="top" wrapText="1"/>
    </xf>
    <xf numFmtId="0" fontId="21" fillId="0" borderId="10" xfId="0" applyFont="1" applyFill="1" applyBorder="1" applyAlignment="1">
      <alignment vertical="center" wrapText="1"/>
    </xf>
    <xf numFmtId="0" fontId="21" fillId="0" borderId="10" xfId="0" applyFont="1" applyFill="1" applyBorder="1" applyAlignment="1">
      <alignment vertical="top" wrapText="1"/>
    </xf>
    <xf numFmtId="0" fontId="10" fillId="0" borderId="10" xfId="0"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49" fontId="21" fillId="0" borderId="10" xfId="0" applyNumberFormat="1" applyFont="1" applyFill="1" applyBorder="1" applyAlignment="1">
      <alignment horizontal="center" vertical="center" wrapText="1" shrinkToFit="1"/>
    </xf>
    <xf numFmtId="0" fontId="10" fillId="0" borderId="10" xfId="0" applyFont="1" applyFill="1" applyBorder="1" applyAlignment="1">
      <alignment horizontal="center" vertical="center" wrapText="1"/>
    </xf>
    <xf numFmtId="49" fontId="22" fillId="0" borderId="10" xfId="0" applyNumberFormat="1" applyFont="1" applyFill="1" applyBorder="1" applyAlignment="1">
      <alignment horizontal="center" vertical="center" wrapText="1" shrinkToFit="1"/>
    </xf>
    <xf numFmtId="0" fontId="3" fillId="0" borderId="10" xfId="0" applyFont="1" applyFill="1" applyBorder="1" applyAlignment="1">
      <alignment horizontal="left" vertical="top" wrapText="1"/>
    </xf>
    <xf numFmtId="0" fontId="22" fillId="0" borderId="10" xfId="0" applyFont="1" applyFill="1" applyBorder="1" applyAlignment="1">
      <alignment vertical="top" wrapText="1"/>
    </xf>
    <xf numFmtId="0" fontId="4" fillId="0" borderId="10" xfId="0" applyFont="1" applyFill="1" applyBorder="1" applyAlignment="1">
      <alignment vertical="center" wrapText="1"/>
    </xf>
    <xf numFmtId="0" fontId="4" fillId="0" borderId="10" xfId="0" applyFont="1" applyFill="1" applyBorder="1" applyAlignment="1">
      <alignment vertical="top" wrapText="1"/>
    </xf>
    <xf numFmtId="190" fontId="3" fillId="0" borderId="10" xfId="0" applyNumberFormat="1" applyFont="1" applyFill="1" applyBorder="1" applyAlignment="1">
      <alignment horizontal="center" vertical="center" wrapText="1"/>
    </xf>
    <xf numFmtId="190" fontId="19" fillId="0" borderId="10" xfId="0" applyNumberFormat="1" applyFont="1" applyFill="1" applyBorder="1" applyAlignment="1">
      <alignment horizontal="center" vertical="center" wrapText="1"/>
    </xf>
    <xf numFmtId="0" fontId="18" fillId="0" borderId="0" xfId="0" applyFont="1" applyFill="1" applyAlignment="1">
      <alignment horizontal="left"/>
    </xf>
    <xf numFmtId="49" fontId="10" fillId="0" borderId="10" xfId="0" applyNumberFormat="1" applyFont="1" applyFill="1" applyBorder="1" applyAlignment="1">
      <alignment horizontal="center" vertical="center"/>
    </xf>
    <xf numFmtId="0" fontId="21" fillId="0" borderId="10" xfId="0" applyFont="1" applyFill="1" applyBorder="1" applyAlignment="1">
      <alignment horizontal="left" vertical="center" wrapText="1"/>
    </xf>
    <xf numFmtId="0" fontId="24" fillId="0" borderId="10" xfId="0" applyFont="1" applyFill="1" applyBorder="1" applyAlignment="1">
      <alignment vertical="top" wrapText="1"/>
    </xf>
    <xf numFmtId="49" fontId="24" fillId="0" borderId="10" xfId="0" applyNumberFormat="1" applyFont="1" applyFill="1" applyBorder="1" applyAlignment="1">
      <alignment horizontal="center" vertical="center" wrapText="1" shrinkToFit="1"/>
    </xf>
    <xf numFmtId="49" fontId="21" fillId="0" borderId="10" xfId="0" applyNumberFormat="1" applyFont="1" applyFill="1" applyBorder="1" applyAlignment="1">
      <alignment horizontal="center" vertical="center" wrapText="1"/>
    </xf>
    <xf numFmtId="0" fontId="24" fillId="0" borderId="10" xfId="0" applyFont="1" applyFill="1" applyBorder="1" applyAlignment="1">
      <alignment vertical="center" wrapText="1"/>
    </xf>
    <xf numFmtId="0" fontId="10" fillId="0" borderId="10" xfId="0" applyFont="1" applyFill="1" applyBorder="1" applyAlignment="1">
      <alignment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vertical="top" wrapText="1"/>
    </xf>
    <xf numFmtId="0" fontId="9" fillId="0" borderId="10" xfId="0" applyFont="1" applyFill="1" applyBorder="1" applyAlignment="1">
      <alignment vertical="center" wrapText="1"/>
    </xf>
    <xf numFmtId="49" fontId="9" fillId="0" borderId="10" xfId="0" applyNumberFormat="1" applyFont="1" applyFill="1" applyBorder="1" applyAlignment="1">
      <alignment horizontal="center" vertical="center" wrapText="1" shrinkToFit="1"/>
    </xf>
    <xf numFmtId="0" fontId="25" fillId="0" borderId="10" xfId="0" applyFont="1" applyFill="1" applyBorder="1" applyAlignment="1">
      <alignment vertical="center" wrapText="1"/>
    </xf>
    <xf numFmtId="0" fontId="9" fillId="0" borderId="10" xfId="0" applyFont="1" applyFill="1" applyBorder="1" applyAlignment="1">
      <alignment vertical="top" wrapText="1"/>
    </xf>
    <xf numFmtId="49" fontId="3" fillId="0" borderId="10" xfId="0" applyNumberFormat="1" applyFont="1" applyFill="1" applyBorder="1" applyAlignment="1">
      <alignment horizontal="center" vertical="center"/>
    </xf>
    <xf numFmtId="190" fontId="18" fillId="0" borderId="0" xfId="0" applyNumberFormat="1" applyFont="1" applyFill="1" applyAlignment="1">
      <alignment/>
    </xf>
    <xf numFmtId="190" fontId="10"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190" fontId="24" fillId="0" borderId="10" xfId="0" applyNumberFormat="1" applyFont="1" applyFill="1" applyBorder="1" applyAlignment="1">
      <alignment horizontal="center" vertical="center" wrapText="1"/>
    </xf>
    <xf numFmtId="0" fontId="9" fillId="0" borderId="0" xfId="0" applyFont="1" applyFill="1" applyAlignment="1">
      <alignment/>
    </xf>
    <xf numFmtId="183" fontId="10" fillId="0" borderId="0" xfId="0" applyNumberFormat="1" applyFont="1" applyFill="1" applyAlignment="1">
      <alignment/>
    </xf>
    <xf numFmtId="190" fontId="10" fillId="0" borderId="0" xfId="0" applyNumberFormat="1" applyFont="1" applyFill="1" applyAlignment="1">
      <alignment/>
    </xf>
    <xf numFmtId="190" fontId="9" fillId="0" borderId="10" xfId="0" applyNumberFormat="1" applyFont="1" applyFill="1" applyBorder="1" applyAlignment="1">
      <alignment horizontal="center"/>
    </xf>
    <xf numFmtId="190" fontId="9" fillId="0" borderId="10" xfId="0" applyNumberFormat="1" applyFont="1" applyFill="1" applyBorder="1" applyAlignment="1">
      <alignment horizontal="center" vertical="center" wrapText="1"/>
    </xf>
    <xf numFmtId="190" fontId="21" fillId="0" borderId="10" xfId="0" applyNumberFormat="1" applyFont="1" applyFill="1" applyBorder="1" applyAlignment="1">
      <alignment horizontal="center" vertical="center" wrapText="1"/>
    </xf>
    <xf numFmtId="49" fontId="10" fillId="0" borderId="10" xfId="0" applyNumberFormat="1" applyFont="1" applyFill="1" applyBorder="1" applyAlignment="1">
      <alignment wrapText="1"/>
    </xf>
    <xf numFmtId="49" fontId="10" fillId="0" borderId="10" xfId="0" applyNumberFormat="1" applyFont="1" applyFill="1" applyBorder="1" applyAlignment="1">
      <alignment horizontal="left" vertical="center" wrapText="1"/>
    </xf>
    <xf numFmtId="0" fontId="21" fillId="0" borderId="10" xfId="0" applyFont="1" applyFill="1" applyBorder="1" applyAlignment="1">
      <alignment horizontal="left" vertical="top" wrapText="1"/>
    </xf>
    <xf numFmtId="0" fontId="10" fillId="0" borderId="10" xfId="0" applyFont="1" applyFill="1" applyBorder="1" applyAlignment="1">
      <alignment horizontal="left" vertical="center" wrapText="1"/>
    </xf>
    <xf numFmtId="0" fontId="25" fillId="0" borderId="10" xfId="0" applyFont="1" applyFill="1" applyBorder="1" applyAlignment="1">
      <alignment vertical="center" wrapText="1"/>
    </xf>
    <xf numFmtId="0" fontId="21" fillId="0" borderId="10"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26" fillId="0" borderId="0" xfId="0" applyFont="1" applyFill="1" applyAlignment="1">
      <alignment/>
    </xf>
    <xf numFmtId="190" fontId="10" fillId="0" borderId="10" xfId="0" applyNumberFormat="1" applyFont="1" applyFill="1" applyBorder="1" applyAlignment="1">
      <alignment horizontal="center" vertical="top"/>
    </xf>
    <xf numFmtId="190" fontId="10" fillId="0" borderId="10" xfId="0" applyNumberFormat="1" applyFont="1" applyFill="1" applyBorder="1" applyAlignment="1">
      <alignment horizontal="center" vertical="center" wrapText="1"/>
    </xf>
    <xf numFmtId="0" fontId="10" fillId="0" borderId="0" xfId="0" applyFont="1" applyFill="1" applyAlignment="1">
      <alignment horizontal="right"/>
    </xf>
    <xf numFmtId="190" fontId="22" fillId="0" borderId="10" xfId="0" applyNumberFormat="1" applyFont="1" applyFill="1" applyBorder="1" applyAlignment="1">
      <alignment horizontal="center" vertical="center" wrapText="1"/>
    </xf>
    <xf numFmtId="190" fontId="3" fillId="0" borderId="10" xfId="0" applyNumberFormat="1" applyFont="1" applyFill="1" applyBorder="1" applyAlignment="1">
      <alignment horizontal="center" vertical="center"/>
    </xf>
    <xf numFmtId="190" fontId="4" fillId="0" borderId="10" xfId="0" applyNumberFormat="1" applyFont="1" applyFill="1" applyBorder="1" applyAlignment="1">
      <alignment horizontal="center" vertical="center" wrapText="1"/>
    </xf>
    <xf numFmtId="190" fontId="23" fillId="0" borderId="10" xfId="0" applyNumberFormat="1" applyFont="1" applyFill="1" applyBorder="1" applyAlignment="1">
      <alignment horizontal="center" vertical="center" wrapText="1"/>
    </xf>
    <xf numFmtId="190" fontId="21" fillId="0" borderId="10" xfId="0" applyNumberFormat="1" applyFont="1" applyFill="1" applyBorder="1" applyAlignment="1">
      <alignment horizontal="center" vertical="center"/>
    </xf>
    <xf numFmtId="190" fontId="21" fillId="0" borderId="10" xfId="0" applyNumberFormat="1" applyFont="1" applyFill="1" applyBorder="1" applyAlignment="1">
      <alignment horizontal="center" vertical="center" wrapText="1"/>
    </xf>
    <xf numFmtId="190" fontId="9" fillId="0" borderId="10" xfId="0" applyNumberFormat="1" applyFont="1" applyFill="1" applyBorder="1" applyAlignment="1">
      <alignment horizontal="center" vertical="center" wrapText="1"/>
    </xf>
    <xf numFmtId="190" fontId="18" fillId="0" borderId="10" xfId="0" applyNumberFormat="1" applyFont="1" applyFill="1" applyBorder="1" applyAlignment="1">
      <alignment/>
    </xf>
    <xf numFmtId="190" fontId="10" fillId="0" borderId="10" xfId="0" applyNumberFormat="1" applyFont="1" applyFill="1" applyBorder="1" applyAlignment="1">
      <alignment horizontal="center" vertical="center"/>
    </xf>
    <xf numFmtId="0" fontId="24" fillId="0" borderId="10" xfId="0" applyFont="1" applyFill="1" applyBorder="1" applyAlignment="1">
      <alignment vertical="center" wrapText="1"/>
    </xf>
    <xf numFmtId="190" fontId="3" fillId="0" borderId="10" xfId="0" applyNumberFormat="1" applyFont="1" applyFill="1" applyBorder="1" applyAlignment="1">
      <alignment horizontal="center" vertical="center" wrapText="1"/>
    </xf>
    <xf numFmtId="0" fontId="23" fillId="0" borderId="10" xfId="0" applyFont="1" applyFill="1" applyBorder="1" applyAlignment="1">
      <alignment vertical="top" wrapText="1"/>
    </xf>
    <xf numFmtId="0" fontId="28" fillId="0" borderId="10" xfId="0" applyFont="1" applyFill="1" applyBorder="1" applyAlignment="1">
      <alignment vertical="center" wrapText="1"/>
    </xf>
    <xf numFmtId="0" fontId="25" fillId="0" borderId="10" xfId="0" applyFont="1" applyFill="1" applyBorder="1" applyAlignment="1">
      <alignment vertical="top" wrapText="1"/>
    </xf>
    <xf numFmtId="190" fontId="19" fillId="0" borderId="10" xfId="0" applyNumberFormat="1" applyFont="1" applyFill="1" applyBorder="1" applyAlignment="1">
      <alignment horizontal="center" vertical="center"/>
    </xf>
    <xf numFmtId="190" fontId="10" fillId="0" borderId="10" xfId="0" applyNumberFormat="1" applyFont="1" applyFill="1" applyBorder="1" applyAlignment="1">
      <alignment horizontal="right"/>
    </xf>
    <xf numFmtId="0" fontId="10" fillId="0" borderId="10" xfId="0" applyNumberFormat="1" applyFont="1" applyFill="1" applyBorder="1" applyAlignment="1">
      <alignment horizontal="center" vertical="top" wrapText="1"/>
    </xf>
    <xf numFmtId="190" fontId="10" fillId="0" borderId="0" xfId="0" applyNumberFormat="1" applyFont="1" applyFill="1" applyBorder="1" applyAlignment="1">
      <alignment horizontal="center" vertical="center"/>
    </xf>
    <xf numFmtId="0" fontId="24" fillId="0" borderId="10" xfId="0" applyFont="1" applyFill="1" applyBorder="1" applyAlignment="1">
      <alignment horizontal="left" vertical="top" wrapText="1"/>
    </xf>
    <xf numFmtId="190" fontId="16" fillId="0" borderId="0" xfId="0" applyNumberFormat="1" applyFont="1" applyFill="1" applyAlignment="1">
      <alignment/>
    </xf>
    <xf numFmtId="0" fontId="3" fillId="0" borderId="0" xfId="0" applyFont="1" applyFill="1" applyAlignment="1">
      <alignment horizontal="right"/>
    </xf>
    <xf numFmtId="0" fontId="7" fillId="0" borderId="0" xfId="0" applyFont="1" applyFill="1" applyAlignment="1">
      <alignment/>
    </xf>
    <xf numFmtId="0" fontId="7"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29" fillId="0" borderId="0" xfId="0" applyFont="1" applyFill="1" applyAlignment="1">
      <alignment/>
    </xf>
    <xf numFmtId="190" fontId="7" fillId="0" borderId="0" xfId="0" applyNumberFormat="1" applyFont="1" applyFill="1" applyAlignment="1">
      <alignment/>
    </xf>
    <xf numFmtId="190" fontId="3" fillId="0" borderId="10" xfId="0" applyNumberFormat="1" applyFont="1" applyFill="1" applyBorder="1" applyAlignment="1">
      <alignment horizontal="right"/>
    </xf>
    <xf numFmtId="190" fontId="19" fillId="0" borderId="10" xfId="0" applyNumberFormat="1" applyFont="1" applyFill="1" applyBorder="1" applyAlignment="1">
      <alignment horizontal="right"/>
    </xf>
    <xf numFmtId="190" fontId="7" fillId="0" borderId="10" xfId="0" applyNumberFormat="1" applyFont="1" applyFill="1" applyBorder="1" applyAlignment="1">
      <alignment horizontal="right"/>
    </xf>
    <xf numFmtId="188" fontId="7" fillId="0" borderId="0" xfId="0" applyNumberFormat="1" applyFont="1" applyFill="1" applyAlignment="1">
      <alignment/>
    </xf>
    <xf numFmtId="188" fontId="29" fillId="0" borderId="0" xfId="0" applyNumberFormat="1" applyFont="1" applyFill="1" applyAlignment="1">
      <alignment/>
    </xf>
    <xf numFmtId="4" fontId="7" fillId="0" borderId="0" xfId="0" applyNumberFormat="1" applyFont="1" applyFill="1" applyAlignment="1">
      <alignment/>
    </xf>
    <xf numFmtId="183" fontId="7" fillId="0" borderId="0" xfId="0" applyNumberFormat="1" applyFont="1" applyFill="1" applyAlignment="1">
      <alignment/>
    </xf>
    <xf numFmtId="49" fontId="7" fillId="0" borderId="0" xfId="0" applyNumberFormat="1" applyFont="1" applyFill="1" applyAlignment="1">
      <alignment/>
    </xf>
    <xf numFmtId="49" fontId="30" fillId="0" borderId="0" xfId="0" applyNumberFormat="1" applyFont="1" applyFill="1" applyAlignment="1">
      <alignment/>
    </xf>
    <xf numFmtId="0" fontId="30" fillId="0" borderId="0" xfId="0" applyFont="1" applyFill="1" applyAlignment="1">
      <alignment horizontal="left"/>
    </xf>
    <xf numFmtId="0" fontId="7" fillId="0" borderId="0" xfId="0" applyFont="1" applyFill="1" applyAlignment="1">
      <alignment horizontal="center"/>
    </xf>
    <xf numFmtId="190" fontId="31" fillId="0" borderId="0" xfId="0" applyNumberFormat="1" applyFont="1" applyFill="1" applyAlignment="1">
      <alignment/>
    </xf>
    <xf numFmtId="4" fontId="29" fillId="0" borderId="0" xfId="0" applyNumberFormat="1" applyFont="1" applyFill="1" applyAlignment="1">
      <alignment/>
    </xf>
    <xf numFmtId="0" fontId="31" fillId="0" borderId="0" xfId="0" applyFont="1" applyFill="1" applyAlignment="1">
      <alignment/>
    </xf>
    <xf numFmtId="188" fontId="31" fillId="0" borderId="0" xfId="0" applyNumberFormat="1" applyFont="1" applyFill="1" applyAlignment="1">
      <alignment/>
    </xf>
    <xf numFmtId="182" fontId="29" fillId="0" borderId="0" xfId="0" applyNumberFormat="1" applyFont="1" applyFill="1" applyAlignment="1">
      <alignment/>
    </xf>
    <xf numFmtId="0" fontId="13" fillId="0" borderId="0" xfId="0" applyFont="1" applyFill="1" applyAlignment="1">
      <alignment/>
    </xf>
    <xf numFmtId="194" fontId="7" fillId="0" borderId="0" xfId="0" applyNumberFormat="1" applyFont="1" applyFill="1" applyAlignment="1">
      <alignment/>
    </xf>
    <xf numFmtId="0" fontId="32" fillId="0" borderId="0" xfId="0" applyFont="1" applyFill="1" applyAlignment="1">
      <alignment/>
    </xf>
    <xf numFmtId="188" fontId="13" fillId="0" borderId="0" xfId="0" applyNumberFormat="1" applyFont="1" applyFill="1" applyAlignment="1">
      <alignment/>
    </xf>
    <xf numFmtId="49" fontId="19"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center" vertical="center" wrapText="1" shrinkToFi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190" fontId="7" fillId="0" borderId="0" xfId="0" applyNumberFormat="1" applyFont="1" applyFill="1" applyAlignment="1">
      <alignment vertical="center"/>
    </xf>
    <xf numFmtId="190" fontId="29" fillId="0" borderId="0" xfId="0" applyNumberFormat="1" applyFont="1" applyFill="1" applyAlignment="1">
      <alignment/>
    </xf>
    <xf numFmtId="190" fontId="10" fillId="0" borderId="0" xfId="0" applyNumberFormat="1" applyFont="1" applyFill="1" applyBorder="1" applyAlignment="1">
      <alignment horizontal="center" vertical="center" wrapText="1"/>
    </xf>
    <xf numFmtId="0" fontId="13" fillId="0" borderId="0" xfId="0" applyFont="1" applyFill="1" applyAlignment="1">
      <alignment vertical="center"/>
    </xf>
    <xf numFmtId="190" fontId="13" fillId="0" borderId="0" xfId="0" applyNumberFormat="1" applyFont="1" applyFill="1" applyAlignment="1">
      <alignment/>
    </xf>
    <xf numFmtId="188" fontId="18" fillId="0" borderId="0" xfId="0" applyNumberFormat="1" applyFont="1" applyFill="1" applyAlignment="1">
      <alignment vertical="center"/>
    </xf>
    <xf numFmtId="0" fontId="20" fillId="0" borderId="0" xfId="0" applyFont="1" applyFill="1" applyAlignment="1">
      <alignment horizontal="right"/>
    </xf>
    <xf numFmtId="190" fontId="18" fillId="0" borderId="0" xfId="0" applyNumberFormat="1" applyFont="1" applyFill="1" applyAlignment="1">
      <alignment horizontal="center" vertical="center"/>
    </xf>
    <xf numFmtId="190" fontId="18" fillId="0" borderId="0" xfId="0" applyNumberFormat="1" applyFont="1" applyFill="1" applyBorder="1" applyAlignment="1">
      <alignment/>
    </xf>
    <xf numFmtId="190" fontId="9" fillId="0" borderId="10" xfId="0" applyNumberFormat="1" applyFont="1" applyFill="1" applyBorder="1" applyAlignment="1">
      <alignment horizontal="center" vertical="top"/>
    </xf>
    <xf numFmtId="0" fontId="0" fillId="0" borderId="0" xfId="0" applyFill="1" applyAlignment="1">
      <alignment/>
    </xf>
    <xf numFmtId="190" fontId="24" fillId="0" borderId="10" xfId="0" applyNumberFormat="1" applyFont="1" applyFill="1" applyBorder="1" applyAlignment="1">
      <alignment horizontal="center" vertical="center" wrapText="1"/>
    </xf>
    <xf numFmtId="49" fontId="10" fillId="0" borderId="10" xfId="0" applyNumberFormat="1" applyFont="1" applyFill="1" applyBorder="1" applyAlignment="1">
      <alignment vertical="top" wrapText="1"/>
    </xf>
    <xf numFmtId="0" fontId="10" fillId="0" borderId="10" xfId="0" applyFont="1" applyFill="1" applyBorder="1" applyAlignment="1">
      <alignment/>
    </xf>
    <xf numFmtId="0" fontId="3" fillId="0" borderId="10" xfId="0" applyFont="1" applyFill="1" applyBorder="1" applyAlignment="1">
      <alignment/>
    </xf>
    <xf numFmtId="49" fontId="3" fillId="0" borderId="10" xfId="0" applyNumberFormat="1" applyFont="1" applyFill="1" applyBorder="1" applyAlignment="1">
      <alignment vertical="top" wrapText="1"/>
    </xf>
    <xf numFmtId="0" fontId="3" fillId="0" borderId="0" xfId="0" applyFont="1" applyFill="1" applyAlignment="1">
      <alignment/>
    </xf>
    <xf numFmtId="0" fontId="3" fillId="0" borderId="0" xfId="0" applyFont="1" applyFill="1" applyAlignment="1">
      <alignment horizontal="center"/>
    </xf>
    <xf numFmtId="0" fontId="6" fillId="0" borderId="0" xfId="0" applyFont="1" applyFill="1" applyBorder="1" applyAlignment="1">
      <alignment horizontal="center" vertical="justify" wrapText="1"/>
    </xf>
    <xf numFmtId="0" fontId="3" fillId="0" borderId="0" xfId="0" applyFont="1" applyFill="1" applyBorder="1" applyAlignment="1">
      <alignment horizontal="right" vertical="justify" wrapText="1"/>
    </xf>
    <xf numFmtId="0" fontId="15" fillId="0" borderId="0" xfId="0" applyFont="1" applyFill="1" applyBorder="1" applyAlignment="1">
      <alignment horizontal="left" vertical="justify" wrapText="1"/>
    </xf>
    <xf numFmtId="0" fontId="14" fillId="0" borderId="0" xfId="0" applyFont="1" applyFill="1" applyBorder="1" applyAlignment="1">
      <alignment horizontal="center" vertical="justify"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2" fontId="3" fillId="0" borderId="10" xfId="0" applyNumberFormat="1" applyFont="1" applyFill="1" applyBorder="1" applyAlignment="1">
      <alignment horizontal="left" vertical="center" wrapText="1"/>
    </xf>
    <xf numFmtId="0" fontId="13" fillId="0" borderId="10" xfId="0" applyFont="1" applyFill="1" applyBorder="1" applyAlignment="1">
      <alignment horizontal="left" vertical="center"/>
    </xf>
    <xf numFmtId="183" fontId="16" fillId="0" borderId="0" xfId="0" applyNumberFormat="1" applyFont="1" applyFill="1" applyAlignment="1">
      <alignment/>
    </xf>
    <xf numFmtId="190" fontId="3" fillId="0" borderId="0" xfId="0" applyNumberFormat="1" applyFont="1" applyFill="1" applyAlignment="1">
      <alignment horizontal="center" vertical="center"/>
    </xf>
    <xf numFmtId="182" fontId="3" fillId="0" borderId="0" xfId="0" applyNumberFormat="1" applyFont="1" applyFill="1" applyAlignment="1">
      <alignment horizontal="center" vertical="center"/>
    </xf>
    <xf numFmtId="190" fontId="4" fillId="0" borderId="10" xfId="64" applyNumberFormat="1" applyFont="1" applyFill="1" applyBorder="1" applyAlignment="1">
      <alignment horizontal="center" vertical="center" wrapText="1"/>
    </xf>
    <xf numFmtId="4" fontId="3" fillId="0" borderId="11" xfId="0" applyNumberFormat="1" applyFont="1" applyFill="1" applyBorder="1" applyAlignment="1">
      <alignment horizontal="left" vertical="center"/>
    </xf>
    <xf numFmtId="190" fontId="3" fillId="0" borderId="10" xfId="64" applyNumberFormat="1" applyFont="1" applyFill="1" applyBorder="1" applyAlignment="1">
      <alignment horizontal="center" vertical="center" wrapText="1"/>
    </xf>
    <xf numFmtId="0" fontId="3" fillId="0" borderId="0" xfId="0" applyFont="1" applyFill="1" applyAlignment="1">
      <alignment horizontal="left" vertical="center"/>
    </xf>
    <xf numFmtId="190" fontId="4" fillId="0" borderId="10" xfId="0" applyNumberFormat="1" applyFont="1" applyFill="1" applyBorder="1" applyAlignment="1">
      <alignment horizontal="center" vertical="center"/>
    </xf>
    <xf numFmtId="190" fontId="19" fillId="0" borderId="10" xfId="64"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190" fontId="22" fillId="0" borderId="10" xfId="64" applyNumberFormat="1" applyFont="1" applyFill="1" applyBorder="1" applyAlignment="1">
      <alignment horizontal="center" vertical="center" wrapText="1"/>
    </xf>
    <xf numFmtId="190" fontId="22"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190" fontId="3" fillId="0" borderId="0" xfId="0" applyNumberFormat="1" applyFont="1" applyFill="1" applyBorder="1" applyAlignment="1">
      <alignment horizontal="center" vertical="center"/>
    </xf>
    <xf numFmtId="190" fontId="3" fillId="0" borderId="0" xfId="0" applyNumberFormat="1" applyFont="1" applyFill="1" applyAlignment="1">
      <alignment/>
    </xf>
    <xf numFmtId="0" fontId="3" fillId="0" borderId="0" xfId="0" applyFont="1" applyFill="1" applyAlignment="1">
      <alignment horizontal="center" vertical="center"/>
    </xf>
    <xf numFmtId="0" fontId="18" fillId="0" borderId="0" xfId="0" applyFont="1" applyFill="1" applyAlignment="1">
      <alignment vertical="center"/>
    </xf>
    <xf numFmtId="0" fontId="3" fillId="0" borderId="0" xfId="0" applyFont="1" applyFill="1" applyAlignment="1">
      <alignment horizontal="left"/>
    </xf>
    <xf numFmtId="0" fontId="3" fillId="0" borderId="0" xfId="0" applyFont="1" applyFill="1" applyAlignment="1">
      <alignment/>
    </xf>
    <xf numFmtId="182" fontId="3" fillId="0" borderId="0" xfId="0" applyNumberFormat="1" applyFont="1" applyFill="1" applyAlignment="1">
      <alignment/>
    </xf>
    <xf numFmtId="0" fontId="3" fillId="0" borderId="0" xfId="0" applyFont="1" applyFill="1" applyAlignment="1">
      <alignment horizontal="left" vertical="justify"/>
    </xf>
    <xf numFmtId="182" fontId="3" fillId="0" borderId="0" xfId="0" applyNumberFormat="1" applyFont="1" applyFill="1" applyAlignment="1">
      <alignment horizontal="right"/>
    </xf>
    <xf numFmtId="183" fontId="3" fillId="0" borderId="0" xfId="0" applyNumberFormat="1" applyFont="1" applyFill="1" applyAlignment="1">
      <alignment horizontal="left" vertical="center"/>
    </xf>
    <xf numFmtId="190" fontId="3" fillId="0" borderId="0" xfId="0" applyNumberFormat="1" applyFont="1" applyFill="1" applyAlignment="1">
      <alignment horizontal="left" vertical="center"/>
    </xf>
    <xf numFmtId="190" fontId="4" fillId="0" borderId="0" xfId="0" applyNumberFormat="1" applyFont="1" applyFill="1" applyAlignment="1">
      <alignment/>
    </xf>
    <xf numFmtId="2" fontId="3" fillId="0" borderId="0" xfId="0" applyNumberFormat="1" applyFont="1" applyFill="1" applyAlignment="1">
      <alignment/>
    </xf>
    <xf numFmtId="188" fontId="3" fillId="0" borderId="0" xfId="0" applyNumberFormat="1" applyFont="1" applyFill="1" applyAlignment="1">
      <alignment/>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top" wrapText="1"/>
    </xf>
    <xf numFmtId="0" fontId="27" fillId="0" borderId="0" xfId="0" applyFont="1" applyFill="1" applyAlignment="1">
      <alignment/>
    </xf>
    <xf numFmtId="0" fontId="9" fillId="0" borderId="0" xfId="0" applyFont="1" applyFill="1" applyAlignment="1">
      <alignment horizontal="center" vertical="center" wrapText="1"/>
    </xf>
    <xf numFmtId="0" fontId="24" fillId="0" borderId="0" xfId="0" applyFont="1" applyFill="1" applyBorder="1" applyAlignment="1">
      <alignment vertical="center" wrapText="1"/>
    </xf>
    <xf numFmtId="49" fontId="24" fillId="0" borderId="0" xfId="0" applyNumberFormat="1" applyFont="1" applyFill="1" applyBorder="1" applyAlignment="1">
      <alignment horizontal="center" vertical="center" wrapText="1" shrinkToFit="1"/>
    </xf>
    <xf numFmtId="49" fontId="24" fillId="0" borderId="12" xfId="0" applyNumberFormat="1" applyFont="1" applyFill="1" applyBorder="1" applyAlignment="1">
      <alignment horizontal="center" vertical="center" wrapText="1" shrinkToFit="1"/>
    </xf>
    <xf numFmtId="0" fontId="10" fillId="0" borderId="0" xfId="0" applyFont="1" applyFill="1" applyBorder="1" applyAlignment="1">
      <alignment/>
    </xf>
    <xf numFmtId="0" fontId="18" fillId="0" borderId="0" xfId="0" applyFont="1" applyFill="1" applyBorder="1" applyAlignment="1">
      <alignment horizontal="left"/>
    </xf>
    <xf numFmtId="0" fontId="18" fillId="0" borderId="0" xfId="0" applyFont="1" applyFill="1" applyAlignment="1">
      <alignment horizontal="center"/>
    </xf>
    <xf numFmtId="190" fontId="9" fillId="0" borderId="0" xfId="0" applyNumberFormat="1" applyFont="1" applyFill="1" applyAlignment="1">
      <alignment horizontal="center" vertical="center" wrapText="1"/>
    </xf>
    <xf numFmtId="49" fontId="18" fillId="0" borderId="0" xfId="0" applyNumberFormat="1" applyFont="1" applyFill="1" applyBorder="1" applyAlignment="1">
      <alignment horizontal="left"/>
    </xf>
    <xf numFmtId="49" fontId="18" fillId="0" borderId="0" xfId="0" applyNumberFormat="1" applyFont="1" applyFill="1" applyBorder="1" applyAlignment="1">
      <alignment horizontal="center"/>
    </xf>
    <xf numFmtId="182" fontId="18" fillId="0" borderId="0" xfId="0" applyNumberFormat="1" applyFont="1" applyFill="1" applyAlignment="1">
      <alignment/>
    </xf>
    <xf numFmtId="49" fontId="18" fillId="0" borderId="0" xfId="0" applyNumberFormat="1" applyFont="1" applyFill="1" applyAlignment="1">
      <alignment/>
    </xf>
    <xf numFmtId="184" fontId="18" fillId="0" borderId="0" xfId="0" applyNumberFormat="1" applyFont="1" applyFill="1" applyAlignment="1">
      <alignment/>
    </xf>
    <xf numFmtId="188" fontId="3" fillId="0" borderId="10" xfId="0" applyNumberFormat="1" applyFont="1" applyFill="1" applyBorder="1" applyAlignment="1">
      <alignment horizontal="center" vertical="center" wrapText="1"/>
    </xf>
    <xf numFmtId="182" fontId="3" fillId="0" borderId="10" xfId="0" applyNumberFormat="1" applyFont="1" applyFill="1" applyBorder="1" applyAlignment="1">
      <alignment horizontal="center" vertical="center" wrapText="1"/>
    </xf>
    <xf numFmtId="182" fontId="4" fillId="0" borderId="10" xfId="0" applyNumberFormat="1" applyFont="1" applyFill="1" applyBorder="1" applyAlignment="1">
      <alignment horizontal="center" vertical="center" wrapText="1"/>
    </xf>
    <xf numFmtId="190" fontId="72" fillId="0" borderId="0" xfId="0" applyNumberFormat="1" applyFont="1" applyFill="1" applyAlignment="1">
      <alignment/>
    </xf>
    <xf numFmtId="0" fontId="34" fillId="0" borderId="10" xfId="0" applyFont="1" applyFill="1" applyBorder="1" applyAlignment="1">
      <alignment vertical="center" wrapText="1"/>
    </xf>
    <xf numFmtId="49" fontId="34" fillId="0" borderId="10" xfId="0" applyNumberFormat="1" applyFont="1" applyFill="1" applyBorder="1" applyAlignment="1">
      <alignment horizontal="center" vertical="center" wrapText="1"/>
    </xf>
    <xf numFmtId="49" fontId="34" fillId="0" borderId="10" xfId="0" applyNumberFormat="1" applyFont="1" applyFill="1" applyBorder="1" applyAlignment="1">
      <alignment horizontal="center" vertical="center" wrapText="1" shrinkToFit="1"/>
    </xf>
    <xf numFmtId="0" fontId="35" fillId="0" borderId="10" xfId="0" applyFont="1" applyFill="1" applyBorder="1" applyAlignment="1">
      <alignment vertical="center" wrapText="1"/>
    </xf>
    <xf numFmtId="49" fontId="35" fillId="0" borderId="10" xfId="0" applyNumberFormat="1" applyFont="1" applyFill="1" applyBorder="1" applyAlignment="1">
      <alignment horizontal="center" vertical="center" wrapText="1"/>
    </xf>
    <xf numFmtId="49" fontId="35" fillId="0" borderId="10" xfId="0" applyNumberFormat="1" applyFont="1" applyFill="1" applyBorder="1" applyAlignment="1">
      <alignment horizontal="center" vertical="center" wrapText="1" shrinkToFit="1"/>
    </xf>
    <xf numFmtId="0" fontId="4"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170" fontId="3" fillId="0" borderId="0" xfId="43" applyFont="1" applyFill="1" applyAlignment="1">
      <alignment horizontal="right"/>
    </xf>
    <xf numFmtId="0" fontId="3" fillId="0" borderId="0" xfId="0" applyFont="1" applyFill="1" applyAlignment="1">
      <alignment horizontal="right"/>
    </xf>
    <xf numFmtId="0" fontId="6" fillId="0" borderId="0" xfId="0" applyFont="1" applyFill="1" applyBorder="1" applyAlignment="1">
      <alignment horizontal="center" vertical="justify"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justify" wrapText="1"/>
    </xf>
    <xf numFmtId="182" fontId="4" fillId="0" borderId="10" xfId="0" applyNumberFormat="1" applyFont="1" applyFill="1" applyBorder="1" applyAlignment="1">
      <alignment horizontal="center" vertical="center" wrapText="1"/>
    </xf>
    <xf numFmtId="190" fontId="4" fillId="0" borderId="10" xfId="0" applyNumberFormat="1" applyFont="1" applyFill="1" applyBorder="1" applyAlignment="1">
      <alignment horizontal="center" vertical="center" wrapText="1"/>
    </xf>
    <xf numFmtId="0" fontId="3" fillId="0" borderId="0" xfId="0" applyFont="1" applyFill="1" applyAlignment="1">
      <alignment horizontal="right"/>
    </xf>
    <xf numFmtId="0" fontId="0" fillId="0" borderId="0" xfId="0" applyFont="1" applyFill="1" applyAlignment="1">
      <alignment/>
    </xf>
    <xf numFmtId="0" fontId="0" fillId="0" borderId="0" xfId="0" applyFont="1" applyFill="1" applyAlignment="1">
      <alignment horizontal="right"/>
    </xf>
    <xf numFmtId="0" fontId="6" fillId="0" borderId="0" xfId="0" applyFont="1" applyFill="1" applyAlignment="1">
      <alignment horizontal="center" vertical="justify" wrapText="1"/>
    </xf>
    <xf numFmtId="0" fontId="17" fillId="0" borderId="0" xfId="0" applyFont="1" applyFill="1" applyAlignment="1">
      <alignment/>
    </xf>
    <xf numFmtId="49" fontId="3" fillId="0" borderId="14" xfId="0" applyNumberFormat="1" applyFont="1" applyFill="1" applyBorder="1" applyAlignment="1">
      <alignment horizontal="center"/>
    </xf>
    <xf numFmtId="0" fontId="4" fillId="0" borderId="0" xfId="0" applyFont="1" applyFill="1" applyAlignment="1">
      <alignment horizontal="center" vertical="center" wrapText="1"/>
    </xf>
    <xf numFmtId="0" fontId="10" fillId="0" borderId="10" xfId="0" applyFont="1" applyFill="1" applyBorder="1" applyAlignment="1">
      <alignment horizontal="center" vertical="center" wrapText="1"/>
    </xf>
    <xf numFmtId="0" fontId="20" fillId="0" borderId="0" xfId="0" applyFont="1" applyFill="1" applyAlignment="1">
      <alignment horizontal="right"/>
    </xf>
    <xf numFmtId="0" fontId="10" fillId="0" borderId="0" xfId="0" applyFont="1" applyFill="1" applyAlignment="1">
      <alignment horizontal="right"/>
    </xf>
    <xf numFmtId="0" fontId="9" fillId="0" borderId="0" xfId="0" applyFont="1" applyFill="1" applyAlignment="1">
      <alignment horizontal="center"/>
    </xf>
    <xf numFmtId="0" fontId="9"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Alignment="1">
      <alignment horizontal="right"/>
    </xf>
    <xf numFmtId="0" fontId="9"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190" fontId="0" fillId="0" borderId="0" xfId="0" applyNumberFormat="1" applyFont="1" applyFill="1" applyAlignment="1">
      <alignment/>
    </xf>
    <xf numFmtId="190" fontId="3" fillId="0" borderId="12" xfId="0" applyNumberFormat="1" applyFont="1" applyFill="1" applyBorder="1" applyAlignment="1">
      <alignment horizontal="center" vertical="center" wrapText="1"/>
    </xf>
    <xf numFmtId="183" fontId="0" fillId="0" borderId="0" xfId="0" applyNumberFormat="1" applyFont="1" applyFill="1" applyAlignment="1">
      <alignment/>
    </xf>
    <xf numFmtId="188" fontId="0" fillId="0" borderId="0" xfId="0" applyNumberFormat="1" applyFont="1" applyFill="1" applyAlignment="1">
      <alignment/>
    </xf>
    <xf numFmtId="0" fontId="3" fillId="0" borderId="0" xfId="0" applyFont="1" applyFill="1" applyAlignment="1">
      <alignment vertical="top"/>
    </xf>
    <xf numFmtId="0" fontId="3" fillId="0" borderId="0" xfId="0" applyFont="1" applyFill="1" applyAlignment="1">
      <alignment horizontal="right" wrapText="1"/>
    </xf>
    <xf numFmtId="0" fontId="7" fillId="0" borderId="0" xfId="0" applyFont="1" applyFill="1" applyAlignment="1">
      <alignment horizontal="center" vertical="center"/>
    </xf>
    <xf numFmtId="182" fontId="7" fillId="0" borderId="0" xfId="0" applyNumberFormat="1" applyFont="1" applyFill="1" applyAlignment="1">
      <alignment/>
    </xf>
    <xf numFmtId="0" fontId="19" fillId="0" borderId="10" xfId="0" applyFont="1" applyFill="1" applyBorder="1" applyAlignment="1">
      <alignment horizontal="left" vertical="center" wrapText="1"/>
    </xf>
    <xf numFmtId="49" fontId="3" fillId="0" borderId="10" xfId="0" applyNumberFormat="1" applyFont="1" applyFill="1" applyBorder="1" applyAlignment="1">
      <alignment wrapText="1"/>
    </xf>
    <xf numFmtId="49" fontId="19" fillId="0" borderId="0" xfId="0" applyNumberFormat="1" applyFont="1" applyFill="1" applyBorder="1" applyAlignment="1">
      <alignment horizontal="center" vertical="center" wrapText="1" shrinkToFit="1"/>
    </xf>
    <xf numFmtId="0" fontId="19" fillId="0" borderId="10" xfId="0" applyFont="1" applyFill="1" applyBorder="1" applyAlignment="1">
      <alignment horizontal="left" vertical="top" wrapText="1"/>
    </xf>
    <xf numFmtId="0" fontId="7" fillId="0" borderId="0" xfId="0" applyFont="1" applyFill="1" applyAlignment="1">
      <alignment vertical="center"/>
    </xf>
    <xf numFmtId="0" fontId="30" fillId="0" borderId="0" xfId="0" applyFont="1" applyFill="1" applyAlignment="1">
      <alignment/>
    </xf>
    <xf numFmtId="0" fontId="22" fillId="0" borderId="0" xfId="0" applyFont="1" applyFill="1" applyAlignment="1">
      <alignment/>
    </xf>
    <xf numFmtId="0" fontId="9" fillId="0" borderId="10" xfId="0" applyFont="1" applyFill="1" applyBorder="1" applyAlignment="1">
      <alignment horizontal="left" vertical="center" wrapText="1"/>
    </xf>
    <xf numFmtId="0" fontId="18" fillId="0" borderId="0" xfId="0" applyFont="1" applyFill="1" applyAlignment="1">
      <alignment horizontal="center" vertical="center"/>
    </xf>
    <xf numFmtId="49" fontId="21" fillId="0" borderId="10" xfId="0" applyNumberFormat="1" applyFont="1" applyFill="1" applyBorder="1" applyAlignment="1">
      <alignment horizontal="center" vertical="top" wrapText="1"/>
    </xf>
    <xf numFmtId="10" fontId="18" fillId="0" borderId="0" xfId="0" applyNumberFormat="1" applyFont="1" applyFill="1" applyAlignment="1">
      <alignment/>
    </xf>
    <xf numFmtId="0" fontId="9" fillId="0" borderId="10" xfId="0" applyFont="1" applyFill="1" applyBorder="1" applyAlignment="1">
      <alignment horizontal="left"/>
    </xf>
    <xf numFmtId="49" fontId="9" fillId="0" borderId="10" xfId="0" applyNumberFormat="1" applyFont="1" applyFill="1" applyBorder="1" applyAlignment="1">
      <alignment/>
    </xf>
    <xf numFmtId="191" fontId="18" fillId="0" borderId="0" xfId="0" applyNumberFormat="1" applyFont="1" applyFill="1" applyAlignment="1">
      <alignment/>
    </xf>
    <xf numFmtId="190" fontId="10" fillId="0" borderId="0" xfId="0" applyNumberFormat="1" applyFont="1" applyFill="1" applyAlignment="1">
      <alignment horizontal="right"/>
    </xf>
    <xf numFmtId="3" fontId="10" fillId="0" borderId="10" xfId="0" applyNumberFormat="1" applyFont="1" applyFill="1" applyBorder="1" applyAlignment="1">
      <alignment horizontal="center" vertical="center" wrapText="1"/>
    </xf>
    <xf numFmtId="190" fontId="26" fillId="0" borderId="0" xfId="0" applyNumberFormat="1" applyFont="1" applyFill="1" applyAlignment="1">
      <alignment/>
    </xf>
    <xf numFmtId="4" fontId="9" fillId="0" borderId="0" xfId="0" applyNumberFormat="1" applyFont="1" applyFill="1" applyAlignment="1">
      <alignment/>
    </xf>
    <xf numFmtId="0" fontId="24" fillId="0" borderId="0" xfId="0" applyFont="1" applyFill="1" applyAlignment="1">
      <alignment/>
    </xf>
    <xf numFmtId="190" fontId="9" fillId="0" borderId="0" xfId="0" applyNumberFormat="1" applyFont="1" applyFill="1" applyAlignment="1">
      <alignment/>
    </xf>
    <xf numFmtId="0" fontId="9" fillId="0" borderId="10" xfId="0" applyFont="1" applyFill="1" applyBorder="1" applyAlignment="1">
      <alignment horizontal="left" vertical="top" wrapText="1"/>
    </xf>
    <xf numFmtId="183" fontId="18" fillId="0" borderId="0" xfId="0" applyNumberFormat="1" applyFont="1" applyFill="1" applyAlignment="1">
      <alignment/>
    </xf>
    <xf numFmtId="176" fontId="16" fillId="0" borderId="0" xfId="0" applyNumberFormat="1" applyFont="1" applyFill="1" applyAlignment="1">
      <alignment horizontal="center"/>
    </xf>
    <xf numFmtId="0" fontId="10" fillId="0" borderId="0" xfId="0" applyFont="1" applyFill="1" applyAlignment="1">
      <alignment/>
    </xf>
    <xf numFmtId="0" fontId="27" fillId="0" borderId="0" xfId="0" applyFont="1" applyFill="1" applyAlignment="1">
      <alignment horizontal="left"/>
    </xf>
    <xf numFmtId="190" fontId="27" fillId="0" borderId="0" xfId="0" applyNumberFormat="1" applyFont="1" applyFill="1" applyAlignment="1">
      <alignment/>
    </xf>
    <xf numFmtId="0" fontId="2" fillId="0" borderId="0" xfId="0" applyFont="1" applyFill="1" applyBorder="1" applyAlignment="1">
      <alignment horizontal="right"/>
    </xf>
    <xf numFmtId="0" fontId="3" fillId="0" borderId="10" xfId="0" applyFont="1" applyFill="1" applyBorder="1" applyAlignment="1">
      <alignment horizontal="left" vertical="center" wrapText="1"/>
    </xf>
    <xf numFmtId="182" fontId="3" fillId="0" borderId="10" xfId="0" applyNumberFormat="1"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E23"/>
  <sheetViews>
    <sheetView view="pageBreakPreview" zoomScaleSheetLayoutView="100" zoomScalePageLayoutView="0" workbookViewId="0" topLeftCell="A1">
      <selection activeCell="C19" sqref="C19"/>
    </sheetView>
  </sheetViews>
  <sheetFormatPr defaultColWidth="9.00390625" defaultRowHeight="12.75"/>
  <cols>
    <col min="1" max="1" width="24.50390625" style="24" customWidth="1"/>
    <col min="2" max="2" width="43.625" style="24" customWidth="1"/>
    <col min="3" max="3" width="19.375" style="24" customWidth="1"/>
    <col min="4" max="4" width="12.50390625" style="24" bestFit="1" customWidth="1"/>
    <col min="5" max="5" width="10.50390625" style="24" customWidth="1"/>
    <col min="6" max="16384" width="8.875" style="24" customWidth="1"/>
  </cols>
  <sheetData>
    <row r="1" spans="1:3" ht="15">
      <c r="A1" s="157"/>
      <c r="B1" s="158"/>
      <c r="C1" s="1" t="s">
        <v>176</v>
      </c>
    </row>
    <row r="2" spans="1:3" ht="16.5" customHeight="1">
      <c r="A2" s="157"/>
      <c r="B2" s="158"/>
      <c r="C2" s="1" t="s">
        <v>389</v>
      </c>
    </row>
    <row r="3" spans="1:3" ht="16.5" customHeight="1">
      <c r="A3" s="157"/>
      <c r="B3" s="223" t="s">
        <v>390</v>
      </c>
      <c r="C3" s="223"/>
    </row>
    <row r="4" spans="1:3" ht="16.5" customHeight="1">
      <c r="A4" s="157"/>
      <c r="B4" s="224" t="s">
        <v>958</v>
      </c>
      <c r="C4" s="224"/>
    </row>
    <row r="5" spans="1:3" ht="16.5" customHeight="1">
      <c r="A5" s="157"/>
      <c r="B5" s="1"/>
      <c r="C5" s="1"/>
    </row>
    <row r="6" spans="1:3" ht="38.25" customHeight="1">
      <c r="A6" s="225" t="s">
        <v>885</v>
      </c>
      <c r="B6" s="225"/>
      <c r="C6" s="225"/>
    </row>
    <row r="7" spans="1:3" ht="15.75" customHeight="1">
      <c r="A7" s="159"/>
      <c r="B7" s="159"/>
      <c r="C7" s="160" t="s">
        <v>328</v>
      </c>
    </row>
    <row r="8" spans="1:3" ht="3.75" customHeight="1" hidden="1">
      <c r="A8" s="161" t="s">
        <v>303</v>
      </c>
      <c r="B8" s="162"/>
      <c r="C8" s="162"/>
    </row>
    <row r="9" spans="1:3" ht="16.5" customHeight="1">
      <c r="A9" s="226" t="s">
        <v>138</v>
      </c>
      <c r="B9" s="226" t="s">
        <v>292</v>
      </c>
      <c r="C9" s="227" t="s">
        <v>732</v>
      </c>
    </row>
    <row r="10" spans="1:3" ht="16.5" customHeight="1">
      <c r="A10" s="226"/>
      <c r="B10" s="226"/>
      <c r="C10" s="227"/>
    </row>
    <row r="11" spans="1:3" ht="22.5" customHeight="1">
      <c r="A11" s="226"/>
      <c r="B11" s="226"/>
      <c r="C11" s="227"/>
    </row>
    <row r="12" spans="1:3" ht="34.5" customHeight="1">
      <c r="A12" s="2" t="s">
        <v>293</v>
      </c>
      <c r="B12" s="163" t="s">
        <v>294</v>
      </c>
      <c r="C12" s="91">
        <f>C13+C14</f>
        <v>8758.57919</v>
      </c>
    </row>
    <row r="13" spans="1:3" ht="52.5" customHeight="1">
      <c r="A13" s="14" t="s">
        <v>295</v>
      </c>
      <c r="B13" s="164" t="s">
        <v>296</v>
      </c>
      <c r="C13" s="49">
        <v>8758.57919</v>
      </c>
    </row>
    <row r="14" spans="1:4" ht="50.25" customHeight="1">
      <c r="A14" s="21" t="s">
        <v>297</v>
      </c>
      <c r="B14" s="165" t="s">
        <v>298</v>
      </c>
      <c r="C14" s="49">
        <v>0</v>
      </c>
      <c r="D14" s="254"/>
    </row>
    <row r="15" spans="1:3" ht="51" customHeight="1">
      <c r="A15" s="2" t="s">
        <v>299</v>
      </c>
      <c r="B15" s="163" t="s">
        <v>300</v>
      </c>
      <c r="C15" s="91">
        <f>C16+C17</f>
        <v>-5358.57919</v>
      </c>
    </row>
    <row r="16" spans="1:3" ht="63" customHeight="1">
      <c r="A16" s="21" t="s">
        <v>234</v>
      </c>
      <c r="B16" s="166" t="s">
        <v>304</v>
      </c>
      <c r="C16" s="99">
        <v>0</v>
      </c>
    </row>
    <row r="17" spans="1:3" ht="67.5" customHeight="1">
      <c r="A17" s="14" t="s">
        <v>235</v>
      </c>
      <c r="B17" s="164" t="s">
        <v>305</v>
      </c>
      <c r="C17" s="49">
        <v>-5358.57919</v>
      </c>
    </row>
    <row r="18" spans="1:3" ht="36" customHeight="1">
      <c r="A18" s="2" t="s">
        <v>343</v>
      </c>
      <c r="B18" s="163" t="s">
        <v>344</v>
      </c>
      <c r="C18" s="91">
        <f>C19+C20</f>
        <v>24782.397120000096</v>
      </c>
    </row>
    <row r="19" spans="1:5" ht="36" customHeight="1">
      <c r="A19" s="14" t="s">
        <v>0</v>
      </c>
      <c r="B19" s="164" t="s">
        <v>1</v>
      </c>
      <c r="C19" s="255">
        <f>-(635996.13421-76+8758.57919+3000+560.48697-1402.52048+11337.752)</f>
        <v>-658174.43189</v>
      </c>
      <c r="D19" s="256"/>
      <c r="E19" s="254"/>
    </row>
    <row r="20" spans="1:3" ht="39" customHeight="1">
      <c r="A20" s="14" t="s">
        <v>2</v>
      </c>
      <c r="B20" s="164" t="s">
        <v>3</v>
      </c>
      <c r="C20" s="49">
        <f>639396.13421-76+5358.57919+3000+21596.41312+560.48697-1402.52048+14523.736</f>
        <v>682956.8290100001</v>
      </c>
    </row>
    <row r="21" spans="1:5" ht="19.5" customHeight="1">
      <c r="A21" s="2"/>
      <c r="B21" s="167" t="s">
        <v>306</v>
      </c>
      <c r="C21" s="91">
        <f>C12+C15+C18</f>
        <v>28182.397120000096</v>
      </c>
      <c r="E21" s="257"/>
    </row>
    <row r="22" ht="21.75" customHeight="1"/>
    <row r="23" spans="1:3" s="13" customFormat="1" ht="12.75">
      <c r="A23" s="24"/>
      <c r="B23" s="24"/>
      <c r="C23" s="24"/>
    </row>
  </sheetData>
  <sheetProtection/>
  <mergeCells count="6">
    <mergeCell ref="B3:C3"/>
    <mergeCell ref="B4:C4"/>
    <mergeCell ref="A6:C6"/>
    <mergeCell ref="A9:A11"/>
    <mergeCell ref="B9:B11"/>
    <mergeCell ref="C9:C11"/>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IV92"/>
  <sheetViews>
    <sheetView view="pageBreakPreview" zoomScale="90" zoomScaleSheetLayoutView="90" zoomScalePageLayoutView="0" workbookViewId="0" topLeftCell="A86">
      <selection activeCell="C89" sqref="C89:H95"/>
    </sheetView>
  </sheetViews>
  <sheetFormatPr defaultColWidth="0" defaultRowHeight="12.75"/>
  <cols>
    <col min="1" max="1" width="25.875" style="185" customWidth="1"/>
    <col min="2" max="2" width="9.125" style="186" customWidth="1"/>
    <col min="3" max="3" width="63.375" style="186" customWidth="1"/>
    <col min="4" max="5" width="16.00390625" style="20" hidden="1" customWidth="1"/>
    <col min="6" max="6" width="22.125" style="169" customWidth="1"/>
    <col min="7" max="7" width="15.50390625" style="183" hidden="1" customWidth="1"/>
    <col min="8" max="8" width="15.375" style="174" customWidth="1"/>
    <col min="9" max="9" width="24.625" style="20" customWidth="1"/>
    <col min="10" max="10" width="38.875" style="20" customWidth="1"/>
    <col min="11" max="247" width="9.125" style="20" customWidth="1"/>
    <col min="248" max="248" width="24.00390625" style="20" customWidth="1"/>
    <col min="249" max="249" width="9.125" style="20" customWidth="1"/>
    <col min="250" max="250" width="51.50390625" style="20" customWidth="1"/>
    <col min="251" max="252" width="0" style="20" hidden="1" customWidth="1"/>
    <col min="253" max="253" width="16.625" style="20" customWidth="1"/>
    <col min="254" max="254" width="0" style="20" hidden="1" customWidth="1"/>
    <col min="255" max="255" width="16.625" style="20" customWidth="1"/>
    <col min="256" max="16384" width="0" style="20" hidden="1" customWidth="1"/>
  </cols>
  <sheetData>
    <row r="1" spans="3:7" ht="15" customHeight="1">
      <c r="C1" s="238" t="s">
        <v>438</v>
      </c>
      <c r="D1" s="239"/>
      <c r="E1" s="239"/>
      <c r="F1" s="239"/>
      <c r="G1" s="239"/>
    </row>
    <row r="2" spans="3:7" ht="15" customHeight="1">
      <c r="C2" s="238" t="s">
        <v>389</v>
      </c>
      <c r="D2" s="240"/>
      <c r="E2" s="240"/>
      <c r="F2" s="240"/>
      <c r="G2" s="240"/>
    </row>
    <row r="3" spans="3:7" ht="15" customHeight="1">
      <c r="C3" s="238" t="s">
        <v>390</v>
      </c>
      <c r="D3" s="240"/>
      <c r="E3" s="240"/>
      <c r="F3" s="240"/>
      <c r="G3" s="240"/>
    </row>
    <row r="4" spans="3:7" ht="15" customHeight="1">
      <c r="C4" s="238" t="s">
        <v>958</v>
      </c>
      <c r="D4" s="239"/>
      <c r="E4" s="239"/>
      <c r="F4" s="239"/>
      <c r="G4" s="239"/>
    </row>
    <row r="5" spans="4:5" ht="15" customHeight="1">
      <c r="D5" s="187"/>
      <c r="E5" s="187"/>
    </row>
    <row r="6" spans="1:7" ht="22.5" customHeight="1">
      <c r="A6" s="241" t="s">
        <v>865</v>
      </c>
      <c r="B6" s="241"/>
      <c r="C6" s="241"/>
      <c r="D6" s="241"/>
      <c r="E6" s="242"/>
      <c r="F6" s="242"/>
      <c r="G6" s="242"/>
    </row>
    <row r="7" spans="1:7" ht="15" customHeight="1">
      <c r="A7" s="188"/>
      <c r="B7" s="243"/>
      <c r="C7" s="243"/>
      <c r="D7" s="189"/>
      <c r="E7" s="189"/>
      <c r="G7" s="170"/>
    </row>
    <row r="8" spans="1:7" ht="23.25" customHeight="1">
      <c r="A8" s="227" t="s">
        <v>138</v>
      </c>
      <c r="B8" s="227" t="s">
        <v>331</v>
      </c>
      <c r="C8" s="227"/>
      <c r="D8" s="236" t="s">
        <v>494</v>
      </c>
      <c r="E8" s="236" t="s">
        <v>619</v>
      </c>
      <c r="F8" s="237" t="s">
        <v>866</v>
      </c>
      <c r="G8" s="227" t="s">
        <v>867</v>
      </c>
    </row>
    <row r="9" spans="1:7" ht="28.5" customHeight="1">
      <c r="A9" s="227"/>
      <c r="B9" s="227"/>
      <c r="C9" s="227"/>
      <c r="D9" s="236"/>
      <c r="E9" s="236"/>
      <c r="F9" s="237"/>
      <c r="G9" s="227"/>
    </row>
    <row r="10" spans="1:8" ht="17.25" customHeight="1">
      <c r="A10" s="2" t="s">
        <v>239</v>
      </c>
      <c r="B10" s="227" t="s">
        <v>240</v>
      </c>
      <c r="C10" s="227"/>
      <c r="D10" s="171">
        <f>D11+D13+D15+D20+D22+D29+D31+D33+D37+D38</f>
        <v>213214.3</v>
      </c>
      <c r="E10" s="171">
        <f>E11+E13+E15+E20+E22+E29+E31+E33+E37+E38</f>
        <v>214614.3</v>
      </c>
      <c r="F10" s="171">
        <f>F11+F13+F15+F20+F22+F29+F31+F33+F37+F38</f>
        <v>272165.752</v>
      </c>
      <c r="G10" s="171">
        <f>G11+G13+G15+G20+G22+G29+G31+G33+G37+G38</f>
        <v>38599.1</v>
      </c>
      <c r="H10" s="190"/>
    </row>
    <row r="11" spans="1:8" ht="16.5" customHeight="1">
      <c r="A11" s="2" t="s">
        <v>241</v>
      </c>
      <c r="B11" s="227" t="s">
        <v>251</v>
      </c>
      <c r="C11" s="227"/>
      <c r="D11" s="171">
        <f>SUM(D12)</f>
        <v>178061</v>
      </c>
      <c r="E11" s="171">
        <f>SUM(E12)</f>
        <v>179342</v>
      </c>
      <c r="F11" s="171">
        <f>SUM(F12)</f>
        <v>214385</v>
      </c>
      <c r="G11" s="171">
        <f>SUM(G12)</f>
        <v>36324</v>
      </c>
      <c r="H11" s="191"/>
    </row>
    <row r="12" spans="1:8" ht="16.5" customHeight="1">
      <c r="A12" s="14" t="s">
        <v>387</v>
      </c>
      <c r="B12" s="228" t="s">
        <v>252</v>
      </c>
      <c r="C12" s="228"/>
      <c r="D12" s="173">
        <v>178061</v>
      </c>
      <c r="E12" s="173">
        <v>179342</v>
      </c>
      <c r="F12" s="90">
        <v>214385</v>
      </c>
      <c r="G12" s="90">
        <f>F12-D12</f>
        <v>36324</v>
      </c>
      <c r="H12" s="172"/>
    </row>
    <row r="13" spans="1:7" ht="35.25" customHeight="1">
      <c r="A13" s="2" t="s">
        <v>431</v>
      </c>
      <c r="B13" s="227" t="s">
        <v>432</v>
      </c>
      <c r="C13" s="227"/>
      <c r="D13" s="171">
        <f>SUM(D14)</f>
        <v>15464</v>
      </c>
      <c r="E13" s="171">
        <f>SUM(E14)</f>
        <v>15464</v>
      </c>
      <c r="F13" s="171">
        <f>SUM(F14)</f>
        <v>14000</v>
      </c>
      <c r="G13" s="171">
        <f>SUM(G14)</f>
        <v>-1464</v>
      </c>
    </row>
    <row r="14" spans="1:7" ht="30" customHeight="1">
      <c r="A14" s="14" t="s">
        <v>429</v>
      </c>
      <c r="B14" s="228" t="s">
        <v>430</v>
      </c>
      <c r="C14" s="228"/>
      <c r="D14" s="173">
        <v>15464</v>
      </c>
      <c r="E14" s="173">
        <v>15464</v>
      </c>
      <c r="F14" s="90">
        <v>14000</v>
      </c>
      <c r="G14" s="90">
        <f>F14-D14</f>
        <v>-1464</v>
      </c>
    </row>
    <row r="15" spans="1:7" ht="17.25" customHeight="1">
      <c r="A15" s="2" t="s">
        <v>253</v>
      </c>
      <c r="B15" s="227" t="s">
        <v>255</v>
      </c>
      <c r="C15" s="227"/>
      <c r="D15" s="171">
        <f>SUM(D16:D19)</f>
        <v>1576.4</v>
      </c>
      <c r="E15" s="171">
        <f>SUM(E16:E19)</f>
        <v>1603.4</v>
      </c>
      <c r="F15" s="171">
        <f>SUM(F16:F19)</f>
        <v>23194</v>
      </c>
      <c r="G15" s="171">
        <f>SUM(G16:G19)</f>
        <v>4110</v>
      </c>
    </row>
    <row r="16" spans="1:7" ht="31.5" customHeight="1">
      <c r="A16" s="14" t="s">
        <v>868</v>
      </c>
      <c r="B16" s="228" t="s">
        <v>620</v>
      </c>
      <c r="C16" s="228"/>
      <c r="D16" s="173">
        <v>293.4</v>
      </c>
      <c r="E16" s="173">
        <v>293.4</v>
      </c>
      <c r="F16" s="173">
        <v>17676</v>
      </c>
      <c r="G16" s="90">
        <v>0</v>
      </c>
    </row>
    <row r="17" spans="1:7" ht="27" customHeight="1">
      <c r="A17" s="14" t="s">
        <v>404</v>
      </c>
      <c r="B17" s="228" t="s">
        <v>256</v>
      </c>
      <c r="C17" s="228"/>
      <c r="D17" s="173">
        <v>0</v>
      </c>
      <c r="E17" s="173">
        <v>0</v>
      </c>
      <c r="F17" s="90">
        <v>125</v>
      </c>
      <c r="G17" s="90"/>
    </row>
    <row r="18" spans="1:7" ht="19.5" customHeight="1">
      <c r="A18" s="14" t="s">
        <v>405</v>
      </c>
      <c r="B18" s="228" t="s">
        <v>257</v>
      </c>
      <c r="C18" s="228"/>
      <c r="D18" s="173">
        <v>1213</v>
      </c>
      <c r="E18" s="173">
        <v>1240</v>
      </c>
      <c r="F18" s="90">
        <v>1505</v>
      </c>
      <c r="G18" s="90">
        <f>F18-D18</f>
        <v>292</v>
      </c>
    </row>
    <row r="19" spans="1:7" ht="35.25" customHeight="1">
      <c r="A19" s="14" t="s">
        <v>433</v>
      </c>
      <c r="B19" s="228" t="s">
        <v>434</v>
      </c>
      <c r="C19" s="228"/>
      <c r="D19" s="173">
        <v>70</v>
      </c>
      <c r="E19" s="173">
        <v>70</v>
      </c>
      <c r="F19" s="90">
        <v>3888</v>
      </c>
      <c r="G19" s="90">
        <f>F19-D19</f>
        <v>3818</v>
      </c>
    </row>
    <row r="20" spans="1:7" ht="16.5" customHeight="1">
      <c r="A20" s="2" t="s">
        <v>258</v>
      </c>
      <c r="B20" s="227" t="s">
        <v>259</v>
      </c>
      <c r="C20" s="227"/>
      <c r="D20" s="171">
        <f>SUM(D21:D21)</f>
        <v>3052</v>
      </c>
      <c r="E20" s="171">
        <f>SUM(E21:E21)</f>
        <v>3144</v>
      </c>
      <c r="F20" s="171">
        <f>SUM(F21:F21)</f>
        <v>2515</v>
      </c>
      <c r="G20" s="171">
        <f>SUM(G21:G21)</f>
        <v>537</v>
      </c>
    </row>
    <row r="21" spans="1:7" ht="48.75" customHeight="1">
      <c r="A21" s="14" t="s">
        <v>435</v>
      </c>
      <c r="B21" s="235" t="s">
        <v>14</v>
      </c>
      <c r="C21" s="235"/>
      <c r="D21" s="173">
        <v>3052</v>
      </c>
      <c r="E21" s="173">
        <v>3144</v>
      </c>
      <c r="F21" s="90">
        <v>2515</v>
      </c>
      <c r="G21" s="90">
        <f>D21-F21</f>
        <v>537</v>
      </c>
    </row>
    <row r="22" spans="1:7" ht="43.5" customHeight="1">
      <c r="A22" s="2" t="s">
        <v>260</v>
      </c>
      <c r="B22" s="227" t="s">
        <v>406</v>
      </c>
      <c r="C22" s="227"/>
      <c r="D22" s="171">
        <f>SUM(D23:D28)</f>
        <v>13196.900000000001</v>
      </c>
      <c r="E22" s="171">
        <f>SUM(E23:E28)</f>
        <v>13196.900000000001</v>
      </c>
      <c r="F22" s="171">
        <f>SUM(F23:F28)</f>
        <v>10537</v>
      </c>
      <c r="G22" s="171">
        <f>SUM(G23:G28)</f>
        <v>-2659.8999999999996</v>
      </c>
    </row>
    <row r="23" spans="1:7" ht="83.25" customHeight="1">
      <c r="A23" s="14" t="s">
        <v>11</v>
      </c>
      <c r="B23" s="228" t="s">
        <v>471</v>
      </c>
      <c r="C23" s="228"/>
      <c r="D23" s="173">
        <v>2267.1</v>
      </c>
      <c r="E23" s="173">
        <v>2267.1</v>
      </c>
      <c r="F23" s="90">
        <f>282+1000</f>
        <v>1282</v>
      </c>
      <c r="G23" s="90">
        <f aca="true" t="shared" si="0" ref="G23:G28">F23-D23</f>
        <v>-985.0999999999999</v>
      </c>
    </row>
    <row r="24" spans="1:7" ht="68.25" customHeight="1" hidden="1">
      <c r="A24" s="14" t="s">
        <v>13</v>
      </c>
      <c r="B24" s="228" t="s">
        <v>869</v>
      </c>
      <c r="C24" s="228"/>
      <c r="D24" s="173">
        <v>0</v>
      </c>
      <c r="E24" s="173">
        <v>0</v>
      </c>
      <c r="F24" s="90"/>
      <c r="G24" s="90">
        <f t="shared" si="0"/>
        <v>0</v>
      </c>
    </row>
    <row r="25" spans="1:7" ht="69" customHeight="1">
      <c r="A25" s="14" t="s">
        <v>219</v>
      </c>
      <c r="B25" s="228" t="s">
        <v>870</v>
      </c>
      <c r="C25" s="228"/>
      <c r="D25" s="173">
        <v>7300</v>
      </c>
      <c r="E25" s="173">
        <v>7300</v>
      </c>
      <c r="F25" s="90">
        <f>1500+4500</f>
        <v>6000</v>
      </c>
      <c r="G25" s="90">
        <f t="shared" si="0"/>
        <v>-1300</v>
      </c>
    </row>
    <row r="26" spans="1:7" ht="69.75" customHeight="1">
      <c r="A26" s="14" t="s">
        <v>312</v>
      </c>
      <c r="B26" s="228" t="s">
        <v>231</v>
      </c>
      <c r="C26" s="228"/>
      <c r="D26" s="173">
        <v>116</v>
      </c>
      <c r="E26" s="173">
        <v>116</v>
      </c>
      <c r="F26" s="90">
        <v>303</v>
      </c>
      <c r="G26" s="90">
        <f t="shared" si="0"/>
        <v>187</v>
      </c>
    </row>
    <row r="27" spans="1:7" ht="66.75" customHeight="1">
      <c r="A27" s="14" t="s">
        <v>171</v>
      </c>
      <c r="B27" s="228" t="s">
        <v>409</v>
      </c>
      <c r="C27" s="228"/>
      <c r="D27" s="173">
        <v>3203.8</v>
      </c>
      <c r="E27" s="173">
        <v>3203.8</v>
      </c>
      <c r="F27" s="90">
        <v>103</v>
      </c>
      <c r="G27" s="90">
        <f t="shared" si="0"/>
        <v>-3100.8</v>
      </c>
    </row>
    <row r="28" spans="1:7" ht="41.25" customHeight="1">
      <c r="A28" s="14" t="s">
        <v>322</v>
      </c>
      <c r="B28" s="228" t="s">
        <v>323</v>
      </c>
      <c r="C28" s="228"/>
      <c r="D28" s="173">
        <v>310</v>
      </c>
      <c r="E28" s="173">
        <v>310</v>
      </c>
      <c r="F28" s="90">
        <v>2849</v>
      </c>
      <c r="G28" s="90">
        <f t="shared" si="0"/>
        <v>2539</v>
      </c>
    </row>
    <row r="29" spans="1:7" ht="30" customHeight="1">
      <c r="A29" s="2" t="s">
        <v>261</v>
      </c>
      <c r="B29" s="227" t="s">
        <v>262</v>
      </c>
      <c r="C29" s="227"/>
      <c r="D29" s="171">
        <f>SUM(D30)</f>
        <v>475</v>
      </c>
      <c r="E29" s="171">
        <f>SUM(E30)</f>
        <v>475</v>
      </c>
      <c r="F29" s="171">
        <f>SUM(F30)</f>
        <v>1450</v>
      </c>
      <c r="G29" s="171">
        <f>SUM(G30)</f>
        <v>975</v>
      </c>
    </row>
    <row r="30" spans="1:7" ht="17.25" customHeight="1">
      <c r="A30" s="14" t="s">
        <v>388</v>
      </c>
      <c r="B30" s="228" t="s">
        <v>263</v>
      </c>
      <c r="C30" s="228"/>
      <c r="D30" s="173">
        <v>475</v>
      </c>
      <c r="E30" s="173">
        <v>475</v>
      </c>
      <c r="F30" s="90">
        <v>1450</v>
      </c>
      <c r="G30" s="90">
        <f>F30-D30</f>
        <v>975</v>
      </c>
    </row>
    <row r="31" spans="1:7" ht="33" customHeight="1">
      <c r="A31" s="2" t="s">
        <v>264</v>
      </c>
      <c r="B31" s="227" t="s">
        <v>265</v>
      </c>
      <c r="C31" s="227"/>
      <c r="D31" s="171">
        <f>SUM(D32:D32)</f>
        <v>1139</v>
      </c>
      <c r="E31" s="171">
        <f>SUM(E32:E32)</f>
        <v>1139</v>
      </c>
      <c r="F31" s="171">
        <f>SUM(F32:F32)</f>
        <v>966</v>
      </c>
      <c r="G31" s="171">
        <f>SUM(G32:G32)</f>
        <v>-173</v>
      </c>
    </row>
    <row r="32" spans="1:7" ht="32.25" customHeight="1">
      <c r="A32" s="14" t="s">
        <v>411</v>
      </c>
      <c r="B32" s="228" t="s">
        <v>412</v>
      </c>
      <c r="C32" s="228"/>
      <c r="D32" s="173">
        <v>1139</v>
      </c>
      <c r="E32" s="173">
        <v>1139</v>
      </c>
      <c r="F32" s="90">
        <f>186+780</f>
        <v>966</v>
      </c>
      <c r="G32" s="90">
        <f>F32-D32</f>
        <v>-173</v>
      </c>
    </row>
    <row r="33" spans="1:9" ht="36" customHeight="1">
      <c r="A33" s="2" t="s">
        <v>266</v>
      </c>
      <c r="B33" s="227" t="s">
        <v>267</v>
      </c>
      <c r="C33" s="227"/>
      <c r="D33" s="171">
        <f>SUM(D34:D35)</f>
        <v>250</v>
      </c>
      <c r="E33" s="171">
        <f>SUM(E34:E35)</f>
        <v>250</v>
      </c>
      <c r="F33" s="171">
        <f>F34+F35+F36</f>
        <v>3718.752</v>
      </c>
      <c r="G33" s="171">
        <f>SUM(G34:G35)</f>
        <v>-150</v>
      </c>
      <c r="H33" s="191"/>
      <c r="I33" s="182"/>
    </row>
    <row r="34" spans="1:7" ht="83.25" customHeight="1">
      <c r="A34" s="14" t="s">
        <v>413</v>
      </c>
      <c r="B34" s="228" t="s">
        <v>425</v>
      </c>
      <c r="C34" s="228"/>
      <c r="D34" s="173">
        <v>0</v>
      </c>
      <c r="E34" s="173">
        <v>0</v>
      </c>
      <c r="F34" s="90">
        <v>3308</v>
      </c>
      <c r="G34" s="90"/>
    </row>
    <row r="35" spans="1:7" ht="51.75" customHeight="1">
      <c r="A35" s="14" t="s">
        <v>484</v>
      </c>
      <c r="B35" s="228" t="s">
        <v>485</v>
      </c>
      <c r="C35" s="228"/>
      <c r="D35" s="173">
        <v>250</v>
      </c>
      <c r="E35" s="173">
        <v>250</v>
      </c>
      <c r="F35" s="90">
        <v>400</v>
      </c>
      <c r="G35" s="90">
        <f>D35-F35</f>
        <v>-150</v>
      </c>
    </row>
    <row r="36" spans="1:7" ht="51.75" customHeight="1">
      <c r="A36" s="14" t="s">
        <v>956</v>
      </c>
      <c r="B36" s="228" t="s">
        <v>957</v>
      </c>
      <c r="C36" s="228"/>
      <c r="D36" s="173"/>
      <c r="E36" s="173"/>
      <c r="F36" s="90">
        <v>10.752</v>
      </c>
      <c r="G36" s="90"/>
    </row>
    <row r="37" spans="1:7" ht="18.75" customHeight="1">
      <c r="A37" s="2" t="s">
        <v>268</v>
      </c>
      <c r="B37" s="227" t="s">
        <v>269</v>
      </c>
      <c r="C37" s="227"/>
      <c r="D37" s="171">
        <v>0</v>
      </c>
      <c r="E37" s="171">
        <v>0</v>
      </c>
      <c r="F37" s="175">
        <v>1100</v>
      </c>
      <c r="G37" s="90">
        <f>F37-D37</f>
        <v>1100</v>
      </c>
    </row>
    <row r="38" spans="1:7" ht="18.75" customHeight="1">
      <c r="A38" s="2" t="s">
        <v>313</v>
      </c>
      <c r="B38" s="227" t="s">
        <v>314</v>
      </c>
      <c r="C38" s="227"/>
      <c r="D38" s="171">
        <f>SUM(D39)</f>
        <v>0</v>
      </c>
      <c r="E38" s="171">
        <f>SUM(E39)</f>
        <v>0</v>
      </c>
      <c r="F38" s="171">
        <f>SUM(F39)</f>
        <v>300</v>
      </c>
      <c r="G38" s="171">
        <f>SUM(G39)</f>
        <v>0</v>
      </c>
    </row>
    <row r="39" spans="1:9" ht="18.75" customHeight="1">
      <c r="A39" s="14" t="s">
        <v>316</v>
      </c>
      <c r="B39" s="228" t="s">
        <v>318</v>
      </c>
      <c r="C39" s="228"/>
      <c r="D39" s="173">
        <v>0</v>
      </c>
      <c r="E39" s="173">
        <v>0</v>
      </c>
      <c r="F39" s="173">
        <v>300</v>
      </c>
      <c r="G39" s="173">
        <v>0</v>
      </c>
      <c r="I39" s="182"/>
    </row>
    <row r="40" spans="1:10" ht="18.75" customHeight="1">
      <c r="A40" s="2" t="s">
        <v>270</v>
      </c>
      <c r="B40" s="227" t="s">
        <v>629</v>
      </c>
      <c r="C40" s="227"/>
      <c r="D40" s="171" t="e">
        <f>D41</f>
        <v>#REF!</v>
      </c>
      <c r="E40" s="171" t="e">
        <f>E41</f>
        <v>#REF!</v>
      </c>
      <c r="F40" s="171">
        <f>F41</f>
        <v>377250.1007</v>
      </c>
      <c r="G40" s="171" t="e">
        <f>G41</f>
        <v>#REF!</v>
      </c>
      <c r="H40" s="191"/>
      <c r="I40" s="192"/>
      <c r="J40" s="182"/>
    </row>
    <row r="41" spans="1:9" ht="34.5" customHeight="1">
      <c r="A41" s="14" t="s">
        <v>271</v>
      </c>
      <c r="B41" s="228" t="s">
        <v>630</v>
      </c>
      <c r="C41" s="228"/>
      <c r="D41" s="171" t="e">
        <f>D42+D45+D55+#REF!</f>
        <v>#REF!</v>
      </c>
      <c r="E41" s="171" t="e">
        <f>E42+E45+E55+#REF!</f>
        <v>#REF!</v>
      </c>
      <c r="F41" s="171">
        <f>F42+F45+F55+F85</f>
        <v>377250.1007</v>
      </c>
      <c r="G41" s="171" t="e">
        <f>G42+G45+#REF!+G78</f>
        <v>#REF!</v>
      </c>
      <c r="H41" s="191"/>
      <c r="I41" s="182"/>
    </row>
    <row r="42" spans="1:9" ht="33" customHeight="1">
      <c r="A42" s="2" t="s">
        <v>611</v>
      </c>
      <c r="B42" s="227" t="s">
        <v>274</v>
      </c>
      <c r="C42" s="227"/>
      <c r="D42" s="171">
        <f>D43+D44</f>
        <v>0</v>
      </c>
      <c r="E42" s="171">
        <f>E43+E44</f>
        <v>0</v>
      </c>
      <c r="F42" s="175">
        <f>F43+F44</f>
        <v>35592.143</v>
      </c>
      <c r="G42" s="90"/>
      <c r="H42" s="191"/>
      <c r="I42" s="182"/>
    </row>
    <row r="43" spans="1:9" ht="33" customHeight="1">
      <c r="A43" s="14" t="s">
        <v>625</v>
      </c>
      <c r="B43" s="228" t="s">
        <v>172</v>
      </c>
      <c r="C43" s="228"/>
      <c r="D43" s="173"/>
      <c r="E43" s="173"/>
      <c r="F43" s="90">
        <v>24435.143</v>
      </c>
      <c r="G43" s="90"/>
      <c r="I43" s="182"/>
    </row>
    <row r="44" spans="1:9" ht="33" customHeight="1">
      <c r="A44" s="14" t="s">
        <v>524</v>
      </c>
      <c r="B44" s="228" t="s">
        <v>326</v>
      </c>
      <c r="C44" s="228"/>
      <c r="D44" s="173"/>
      <c r="E44" s="173"/>
      <c r="F44" s="90">
        <v>11157</v>
      </c>
      <c r="G44" s="90"/>
      <c r="I44" s="182"/>
    </row>
    <row r="45" spans="1:9" ht="33" customHeight="1">
      <c r="A45" s="2" t="s">
        <v>871</v>
      </c>
      <c r="B45" s="227" t="s">
        <v>254</v>
      </c>
      <c r="C45" s="227"/>
      <c r="D45" s="171" t="e">
        <f>D48+#REF!</f>
        <v>#REF!</v>
      </c>
      <c r="E45" s="171" t="e">
        <f>E48+#REF!</f>
        <v>#REF!</v>
      </c>
      <c r="F45" s="175">
        <f>F46+F47+F48</f>
        <v>38842.31578999999</v>
      </c>
      <c r="G45" s="90"/>
      <c r="H45" s="191"/>
      <c r="I45" s="182"/>
    </row>
    <row r="46" spans="1:9" ht="45" customHeight="1">
      <c r="A46" s="14" t="s">
        <v>930</v>
      </c>
      <c r="B46" s="228" t="s">
        <v>873</v>
      </c>
      <c r="C46" s="228"/>
      <c r="D46" s="173"/>
      <c r="E46" s="173"/>
      <c r="F46" s="90">
        <v>2841.80272</v>
      </c>
      <c r="G46" s="90"/>
      <c r="H46" s="191"/>
      <c r="I46" s="182"/>
    </row>
    <row r="47" spans="1:9" ht="63" customHeight="1">
      <c r="A47" s="14" t="s">
        <v>944</v>
      </c>
      <c r="B47" s="228" t="s">
        <v>945</v>
      </c>
      <c r="C47" s="228"/>
      <c r="D47" s="173"/>
      <c r="E47" s="173"/>
      <c r="F47" s="90">
        <v>102.04081</v>
      </c>
      <c r="G47" s="90"/>
      <c r="H47" s="191"/>
      <c r="I47" s="182"/>
    </row>
    <row r="48" spans="1:9" ht="33" customHeight="1">
      <c r="A48" s="177" t="s">
        <v>612</v>
      </c>
      <c r="B48" s="230" t="s">
        <v>327</v>
      </c>
      <c r="C48" s="230"/>
      <c r="D48" s="178">
        <f>D52</f>
        <v>0</v>
      </c>
      <c r="E48" s="178">
        <f>E52</f>
        <v>0</v>
      </c>
      <c r="F48" s="179">
        <f>F49+F50+F51+F52+F53+F54</f>
        <v>35898.472259999995</v>
      </c>
      <c r="G48" s="90"/>
      <c r="H48" s="191"/>
      <c r="I48" s="182"/>
    </row>
    <row r="49" spans="1:9" ht="39.75" customHeight="1">
      <c r="A49" s="14" t="s">
        <v>612</v>
      </c>
      <c r="B49" s="228" t="s">
        <v>719</v>
      </c>
      <c r="C49" s="228"/>
      <c r="D49" s="173"/>
      <c r="E49" s="173"/>
      <c r="F49" s="90">
        <f>70.291+73.2542</f>
        <v>143.5452</v>
      </c>
      <c r="G49" s="90"/>
      <c r="I49" s="182"/>
    </row>
    <row r="50" spans="1:9" ht="52.5" customHeight="1">
      <c r="A50" s="14" t="s">
        <v>612</v>
      </c>
      <c r="B50" s="228" t="s">
        <v>872</v>
      </c>
      <c r="C50" s="228"/>
      <c r="D50" s="173"/>
      <c r="E50" s="173"/>
      <c r="F50" s="90">
        <f>11729.4507-1794.60596</f>
        <v>9934.844739999999</v>
      </c>
      <c r="G50" s="90"/>
      <c r="I50" s="182"/>
    </row>
    <row r="51" spans="1:9" ht="51.75" customHeight="1">
      <c r="A51" s="14" t="s">
        <v>612</v>
      </c>
      <c r="B51" s="228" t="s">
        <v>874</v>
      </c>
      <c r="C51" s="228"/>
      <c r="D51" s="173"/>
      <c r="E51" s="173"/>
      <c r="F51" s="90">
        <v>346.5</v>
      </c>
      <c r="G51" s="90">
        <f>F58-D58</f>
        <v>111.60300000000007</v>
      </c>
      <c r="I51" s="182"/>
    </row>
    <row r="52" spans="1:9" ht="48.75" customHeight="1">
      <c r="A52" s="14" t="s">
        <v>612</v>
      </c>
      <c r="B52" s="228" t="s">
        <v>849</v>
      </c>
      <c r="C52" s="228"/>
      <c r="D52" s="173"/>
      <c r="E52" s="173"/>
      <c r="F52" s="90">
        <v>2473.58232</v>
      </c>
      <c r="G52" s="90">
        <f>F60-D60</f>
        <v>155.623</v>
      </c>
      <c r="H52" s="191"/>
      <c r="I52" s="182"/>
    </row>
    <row r="53" spans="1:9" ht="48.75" customHeight="1">
      <c r="A53" s="14" t="s">
        <v>612</v>
      </c>
      <c r="B53" s="226" t="s">
        <v>895</v>
      </c>
      <c r="C53" s="226"/>
      <c r="D53" s="173"/>
      <c r="E53" s="173"/>
      <c r="F53" s="90">
        <v>20000</v>
      </c>
      <c r="G53" s="90"/>
      <c r="H53" s="191"/>
      <c r="I53" s="182"/>
    </row>
    <row r="54" spans="1:9" ht="48.75" customHeight="1">
      <c r="A54" s="14" t="s">
        <v>612</v>
      </c>
      <c r="B54" s="234" t="s">
        <v>926</v>
      </c>
      <c r="C54" s="232"/>
      <c r="D54" s="173"/>
      <c r="E54" s="173"/>
      <c r="F54" s="90">
        <v>3000</v>
      </c>
      <c r="G54" s="90"/>
      <c r="H54" s="191"/>
      <c r="I54" s="182"/>
    </row>
    <row r="55" spans="1:9" ht="31.5" customHeight="1">
      <c r="A55" s="2" t="s">
        <v>523</v>
      </c>
      <c r="B55" s="227" t="s">
        <v>383</v>
      </c>
      <c r="C55" s="227"/>
      <c r="D55" s="171" t="e">
        <f>D58+#REF!+D60+D65+D82</f>
        <v>#REF!</v>
      </c>
      <c r="E55" s="171" t="e">
        <f>E58+#REF!+E60+E65+E82</f>
        <v>#REF!</v>
      </c>
      <c r="F55" s="171">
        <f>F56+F57+F58+F59+F60+F61+F62+F65+F83</f>
        <v>280795.29791</v>
      </c>
      <c r="G55" s="176" t="e">
        <f>G56+G58+G59+G63+G65+G66+G67+#REF!+G71+G72+G74+G76+G57+G64+G68+G75</f>
        <v>#REF!</v>
      </c>
      <c r="H55" s="191"/>
      <c r="I55" s="182"/>
    </row>
    <row r="56" spans="1:9" ht="60" customHeight="1">
      <c r="A56" s="14" t="s">
        <v>722</v>
      </c>
      <c r="B56" s="228" t="s">
        <v>723</v>
      </c>
      <c r="C56" s="228"/>
      <c r="D56" s="173">
        <v>13848.602</v>
      </c>
      <c r="E56" s="173">
        <v>13848.602</v>
      </c>
      <c r="F56" s="90">
        <v>10900.4</v>
      </c>
      <c r="G56" s="90">
        <f>F66-D66</f>
        <v>10518.832999999984</v>
      </c>
      <c r="I56" s="182"/>
    </row>
    <row r="57" spans="1:9" ht="72" customHeight="1">
      <c r="A57" s="14" t="s">
        <v>616</v>
      </c>
      <c r="B57" s="228" t="s">
        <v>311</v>
      </c>
      <c r="C57" s="228"/>
      <c r="D57" s="173">
        <v>4647.323</v>
      </c>
      <c r="E57" s="173">
        <v>6035.259</v>
      </c>
      <c r="F57" s="173">
        <v>5493.033</v>
      </c>
      <c r="G57" s="90">
        <f>F67-D67</f>
        <v>-1245</v>
      </c>
      <c r="I57" s="182"/>
    </row>
    <row r="58" spans="1:9" ht="33" customHeight="1">
      <c r="A58" s="14" t="s">
        <v>522</v>
      </c>
      <c r="B58" s="228" t="s">
        <v>875</v>
      </c>
      <c r="C58" s="228"/>
      <c r="D58" s="173">
        <v>1331</v>
      </c>
      <c r="E58" s="173">
        <v>1331</v>
      </c>
      <c r="F58" s="90">
        <v>1442.603</v>
      </c>
      <c r="G58" s="90">
        <f>F56-D56</f>
        <v>-2948.202000000001</v>
      </c>
      <c r="H58" s="90"/>
      <c r="I58" s="182"/>
    </row>
    <row r="59" spans="1:9" ht="50.25" customHeight="1" hidden="1">
      <c r="A59" s="14" t="s">
        <v>667</v>
      </c>
      <c r="B59" s="228" t="s">
        <v>731</v>
      </c>
      <c r="C59" s="228"/>
      <c r="D59" s="90">
        <v>520.869</v>
      </c>
      <c r="E59" s="90">
        <v>530.28251</v>
      </c>
      <c r="F59" s="90">
        <f>191.38937-191.38937</f>
        <v>0</v>
      </c>
      <c r="G59" s="90">
        <f>F68-D68</f>
        <v>-1157.09</v>
      </c>
      <c r="I59" s="182"/>
    </row>
    <row r="60" spans="1:9" ht="34.5" customHeight="1">
      <c r="A60" s="14" t="s">
        <v>525</v>
      </c>
      <c r="B60" s="228" t="s">
        <v>876</v>
      </c>
      <c r="C60" s="228"/>
      <c r="D60" s="173">
        <v>18.268</v>
      </c>
      <c r="E60" s="173">
        <v>17.437</v>
      </c>
      <c r="F60" s="90">
        <v>173.891</v>
      </c>
      <c r="G60" s="103"/>
      <c r="H60" s="90"/>
      <c r="I60" s="182"/>
    </row>
    <row r="61" spans="1:9" ht="60" customHeight="1">
      <c r="A61" s="14" t="s">
        <v>932</v>
      </c>
      <c r="B61" s="231" t="s">
        <v>934</v>
      </c>
      <c r="C61" s="232"/>
      <c r="D61" s="173"/>
      <c r="E61" s="173"/>
      <c r="F61" s="90">
        <v>9728.74263</v>
      </c>
      <c r="G61" s="103"/>
      <c r="H61" s="181"/>
      <c r="I61" s="182"/>
    </row>
    <row r="62" spans="1:9" ht="34.5" customHeight="1">
      <c r="A62" s="177" t="s">
        <v>779</v>
      </c>
      <c r="B62" s="230" t="s">
        <v>780</v>
      </c>
      <c r="C62" s="230"/>
      <c r="D62" s="178" t="e">
        <f>D82+#REF!</f>
        <v>#REF!</v>
      </c>
      <c r="E62" s="178" t="e">
        <f>E82+#REF!</f>
        <v>#REF!</v>
      </c>
      <c r="F62" s="179">
        <f>F63+F64</f>
        <v>2060.09</v>
      </c>
      <c r="G62" s="103"/>
      <c r="H62" s="20"/>
      <c r="I62" s="182"/>
    </row>
    <row r="63" spans="1:9" ht="54" customHeight="1">
      <c r="A63" s="180" t="s">
        <v>779</v>
      </c>
      <c r="B63" s="233" t="s">
        <v>424</v>
      </c>
      <c r="C63" s="233"/>
      <c r="D63" s="176"/>
      <c r="E63" s="176"/>
      <c r="F63" s="103">
        <v>803.815</v>
      </c>
      <c r="G63" s="90">
        <f>F69-D69</f>
        <v>-6568.5869999999995</v>
      </c>
      <c r="I63" s="182"/>
    </row>
    <row r="64" spans="1:9" ht="66" customHeight="1">
      <c r="A64" s="180" t="s">
        <v>779</v>
      </c>
      <c r="B64" s="233" t="s">
        <v>302</v>
      </c>
      <c r="C64" s="233"/>
      <c r="D64" s="176"/>
      <c r="E64" s="176"/>
      <c r="F64" s="103">
        <v>1256.275</v>
      </c>
      <c r="G64" s="90" t="e">
        <f>#REF!-#REF!</f>
        <v>#REF!</v>
      </c>
      <c r="H64" s="191"/>
      <c r="I64" s="182"/>
    </row>
    <row r="65" spans="1:9" ht="32.25" customHeight="1">
      <c r="A65" s="177" t="s">
        <v>526</v>
      </c>
      <c r="B65" s="230" t="s">
        <v>238</v>
      </c>
      <c r="C65" s="230"/>
      <c r="D65" s="178" t="e">
        <f>D66+D56+D68+D69+D71+D72+D73+D78+D79+D81+D67+#REF!+D74+D80</f>
        <v>#REF!</v>
      </c>
      <c r="E65" s="178" t="e">
        <f>E66+E56+E68+E69+E71+E72+E73+E78+E79+E81+E67+#REF!+E74+E80</f>
        <v>#REF!</v>
      </c>
      <c r="F65" s="178">
        <f>F66+F67+F69+F70+F71+F72+F74+F75+F77+F78+F79+F80+F81+F82</f>
        <v>250642.95928</v>
      </c>
      <c r="G65" s="90">
        <f>F71-D71</f>
        <v>-1149.9367</v>
      </c>
      <c r="I65" s="182"/>
    </row>
    <row r="66" spans="1:9" ht="62.25" customHeight="1">
      <c r="A66" s="14" t="s">
        <v>526</v>
      </c>
      <c r="B66" s="228" t="s">
        <v>419</v>
      </c>
      <c r="C66" s="228"/>
      <c r="D66" s="173">
        <v>156357.937</v>
      </c>
      <c r="E66" s="173">
        <v>156357.937</v>
      </c>
      <c r="F66" s="90">
        <v>166876.77</v>
      </c>
      <c r="G66" s="90">
        <f>F72-D72</f>
        <v>62.434999999999945</v>
      </c>
      <c r="I66" s="182"/>
    </row>
    <row r="67" spans="1:9" ht="66" customHeight="1">
      <c r="A67" s="14" t="s">
        <v>614</v>
      </c>
      <c r="B67" s="228" t="s">
        <v>615</v>
      </c>
      <c r="C67" s="228"/>
      <c r="D67" s="173">
        <v>2375</v>
      </c>
      <c r="E67" s="173">
        <v>2375</v>
      </c>
      <c r="F67" s="90">
        <v>1130</v>
      </c>
      <c r="G67" s="90">
        <f>F73-D73</f>
        <v>-740.504</v>
      </c>
      <c r="I67" s="182"/>
    </row>
    <row r="68" spans="1:9" ht="44.25" customHeight="1" hidden="1">
      <c r="A68" s="14" t="s">
        <v>526</v>
      </c>
      <c r="B68" s="228" t="s">
        <v>877</v>
      </c>
      <c r="C68" s="228"/>
      <c r="D68" s="173">
        <v>1157.09</v>
      </c>
      <c r="E68" s="173">
        <v>1157.09</v>
      </c>
      <c r="F68" s="90"/>
      <c r="G68" s="90">
        <f>F74-D74</f>
        <v>146.13100000000009</v>
      </c>
      <c r="I68" s="182"/>
    </row>
    <row r="69" spans="1:9" ht="64.5" customHeight="1">
      <c r="A69" s="14" t="s">
        <v>526</v>
      </c>
      <c r="B69" s="228" t="s">
        <v>420</v>
      </c>
      <c r="C69" s="228"/>
      <c r="D69" s="173">
        <v>48045.528</v>
      </c>
      <c r="E69" s="173">
        <v>48045.528</v>
      </c>
      <c r="F69" s="90">
        <v>41476.941</v>
      </c>
      <c r="G69" s="90"/>
      <c r="I69" s="182"/>
    </row>
    <row r="70" spans="1:9" ht="66.75" customHeight="1">
      <c r="A70" s="14" t="s">
        <v>526</v>
      </c>
      <c r="B70" s="231" t="s">
        <v>933</v>
      </c>
      <c r="C70" s="232"/>
      <c r="D70" s="173"/>
      <c r="E70" s="173"/>
      <c r="F70" s="90">
        <v>3972.98895</v>
      </c>
      <c r="G70" s="90"/>
      <c r="H70" s="181"/>
      <c r="I70" s="182"/>
    </row>
    <row r="71" spans="1:9" ht="60.75" customHeight="1">
      <c r="A71" s="14" t="s">
        <v>526</v>
      </c>
      <c r="B71" s="228" t="s">
        <v>878</v>
      </c>
      <c r="C71" s="228"/>
      <c r="D71" s="173">
        <v>3064.058</v>
      </c>
      <c r="E71" s="173">
        <v>3064.058</v>
      </c>
      <c r="F71" s="90">
        <v>1914.1213</v>
      </c>
      <c r="G71" s="90">
        <f>F76-D76</f>
        <v>0</v>
      </c>
      <c r="I71" s="182"/>
    </row>
    <row r="72" spans="1:9" ht="54" customHeight="1">
      <c r="A72" s="14" t="s">
        <v>526</v>
      </c>
      <c r="B72" s="228" t="s">
        <v>423</v>
      </c>
      <c r="C72" s="228"/>
      <c r="D72" s="173">
        <v>768.474</v>
      </c>
      <c r="E72" s="173">
        <v>768.474</v>
      </c>
      <c r="F72" s="90">
        <v>830.909</v>
      </c>
      <c r="G72" s="90">
        <f>F78-D78</f>
        <v>-401.021999999999</v>
      </c>
      <c r="I72" s="182"/>
    </row>
    <row r="73" spans="1:9" ht="44.25" customHeight="1" hidden="1">
      <c r="A73" s="14" t="s">
        <v>526</v>
      </c>
      <c r="B73" s="228" t="s">
        <v>424</v>
      </c>
      <c r="C73" s="228"/>
      <c r="D73" s="173">
        <v>740.504</v>
      </c>
      <c r="E73" s="173">
        <v>740.504</v>
      </c>
      <c r="F73" s="90"/>
      <c r="G73" s="90" t="e">
        <f>#REF!-#REF!</f>
        <v>#REF!</v>
      </c>
      <c r="I73" s="182"/>
    </row>
    <row r="74" spans="1:9" ht="52.5" customHeight="1">
      <c r="A74" s="14" t="s">
        <v>614</v>
      </c>
      <c r="B74" s="228" t="s">
        <v>879</v>
      </c>
      <c r="C74" s="228"/>
      <c r="D74" s="173">
        <v>1804.088</v>
      </c>
      <c r="E74" s="173">
        <v>1804.088</v>
      </c>
      <c r="F74" s="90">
        <v>1950.219</v>
      </c>
      <c r="G74" s="90">
        <f>F79-D79</f>
        <v>-0.4110900000000002</v>
      </c>
      <c r="I74" s="182"/>
    </row>
    <row r="75" spans="1:9" ht="63.75" customHeight="1">
      <c r="A75" s="14" t="s">
        <v>614</v>
      </c>
      <c r="B75" s="228" t="s">
        <v>642</v>
      </c>
      <c r="C75" s="228"/>
      <c r="D75" s="173">
        <v>0</v>
      </c>
      <c r="E75" s="173">
        <v>0</v>
      </c>
      <c r="F75" s="90">
        <f>12241.28906+240.04467</f>
        <v>12481.333729999998</v>
      </c>
      <c r="G75" s="90">
        <f>F80-D80</f>
        <v>0.16408000000000023</v>
      </c>
      <c r="I75" s="182"/>
    </row>
    <row r="76" spans="1:9" ht="44.25" customHeight="1" hidden="1">
      <c r="A76" s="14" t="s">
        <v>614</v>
      </c>
      <c r="B76" s="228" t="s">
        <v>880</v>
      </c>
      <c r="C76" s="228"/>
      <c r="D76" s="173">
        <v>0</v>
      </c>
      <c r="E76" s="173">
        <v>0</v>
      </c>
      <c r="F76" s="90"/>
      <c r="G76" s="90">
        <f>F81-D81</f>
        <v>628.2980699999999</v>
      </c>
      <c r="I76" s="182"/>
    </row>
    <row r="77" spans="1:9" ht="44.25" customHeight="1">
      <c r="A77" s="14" t="s">
        <v>526</v>
      </c>
      <c r="B77" s="228" t="s">
        <v>613</v>
      </c>
      <c r="C77" s="228"/>
      <c r="D77" s="173">
        <f>13848.602</f>
        <v>13848.602</v>
      </c>
      <c r="E77" s="173">
        <v>7270.9</v>
      </c>
      <c r="F77" s="90">
        <v>7825.95</v>
      </c>
      <c r="G77" s="90">
        <f>F82-D82</f>
        <v>-4513.713000000001</v>
      </c>
      <c r="I77" s="182"/>
    </row>
    <row r="78" spans="1:9" ht="44.25" customHeight="1">
      <c r="A78" s="14" t="s">
        <v>526</v>
      </c>
      <c r="B78" s="228" t="s">
        <v>881</v>
      </c>
      <c r="C78" s="228"/>
      <c r="D78" s="173">
        <v>11501.934</v>
      </c>
      <c r="E78" s="173">
        <v>11501.934</v>
      </c>
      <c r="F78" s="90">
        <v>11100.912</v>
      </c>
      <c r="G78" s="171" t="e">
        <f>G79</f>
        <v>#REF!</v>
      </c>
      <c r="I78" s="182"/>
    </row>
    <row r="79" spans="1:9" ht="50.25" customHeight="1">
      <c r="A79" s="14" t="s">
        <v>526</v>
      </c>
      <c r="B79" s="228" t="s">
        <v>882</v>
      </c>
      <c r="C79" s="228"/>
      <c r="D79" s="173">
        <v>1.69524</v>
      </c>
      <c r="E79" s="173">
        <v>1.69524</v>
      </c>
      <c r="F79" s="90">
        <v>1.28415</v>
      </c>
      <c r="G79" s="90" t="e">
        <f>#REF!-#REF!</f>
        <v>#REF!</v>
      </c>
      <c r="I79" s="182"/>
    </row>
    <row r="80" spans="1:9" ht="62.25" customHeight="1">
      <c r="A80" s="14" t="s">
        <v>526</v>
      </c>
      <c r="B80" s="228" t="s">
        <v>539</v>
      </c>
      <c r="C80" s="228"/>
      <c r="D80" s="173">
        <v>3.223</v>
      </c>
      <c r="E80" s="173">
        <v>3.223</v>
      </c>
      <c r="F80" s="90">
        <v>3.38708</v>
      </c>
      <c r="G80" s="90"/>
      <c r="I80" s="192"/>
    </row>
    <row r="81" spans="1:7" ht="65.25" customHeight="1">
      <c r="A81" s="14" t="s">
        <v>526</v>
      </c>
      <c r="B81" s="228" t="s">
        <v>883</v>
      </c>
      <c r="C81" s="228"/>
      <c r="D81" s="173">
        <v>316.235</v>
      </c>
      <c r="E81" s="173">
        <v>316.235</v>
      </c>
      <c r="F81" s="90">
        <f>265.91093+678.62214</f>
        <v>944.53307</v>
      </c>
      <c r="G81" s="90"/>
    </row>
    <row r="82" spans="1:8" ht="142.5" customHeight="1">
      <c r="A82" s="14" t="s">
        <v>526</v>
      </c>
      <c r="B82" s="228" t="s">
        <v>833</v>
      </c>
      <c r="C82" s="228"/>
      <c r="D82" s="173">
        <v>4647.323</v>
      </c>
      <c r="E82" s="173">
        <v>89.342</v>
      </c>
      <c r="F82" s="90">
        <v>133.61</v>
      </c>
      <c r="G82" s="90"/>
      <c r="H82" s="191"/>
    </row>
    <row r="83" spans="1:8" ht="20.25" customHeight="1">
      <c r="A83" s="177" t="s">
        <v>821</v>
      </c>
      <c r="B83" s="230" t="s">
        <v>822</v>
      </c>
      <c r="C83" s="230"/>
      <c r="D83" s="178"/>
      <c r="E83" s="178"/>
      <c r="F83" s="179">
        <f>F84</f>
        <v>353.579</v>
      </c>
      <c r="G83" s="90"/>
      <c r="H83" s="191"/>
    </row>
    <row r="84" spans="1:256" ht="63" customHeight="1">
      <c r="A84" s="14" t="s">
        <v>821</v>
      </c>
      <c r="B84" s="228" t="s">
        <v>884</v>
      </c>
      <c r="C84" s="228"/>
      <c r="D84" s="173"/>
      <c r="E84" s="173">
        <v>272.232</v>
      </c>
      <c r="F84" s="90">
        <v>353.579</v>
      </c>
      <c r="G84" s="171" t="e">
        <f>G10+G40</f>
        <v>#REF!</v>
      </c>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3"/>
      <c r="BR84" s="183"/>
      <c r="BS84" s="183"/>
      <c r="BT84" s="183"/>
      <c r="BU84" s="183"/>
      <c r="BV84" s="183"/>
      <c r="BW84" s="183"/>
      <c r="BX84" s="183"/>
      <c r="BY84" s="183"/>
      <c r="BZ84" s="183"/>
      <c r="CA84" s="183"/>
      <c r="CB84" s="183"/>
      <c r="CC84" s="183"/>
      <c r="CD84" s="183"/>
      <c r="CE84" s="183"/>
      <c r="CF84" s="183"/>
      <c r="CG84" s="183"/>
      <c r="CH84" s="183"/>
      <c r="CI84" s="183"/>
      <c r="CJ84" s="183"/>
      <c r="CK84" s="183"/>
      <c r="CL84" s="183"/>
      <c r="CM84" s="183"/>
      <c r="CN84" s="183"/>
      <c r="CO84" s="183"/>
      <c r="CP84" s="183"/>
      <c r="CQ84" s="183"/>
      <c r="CR84" s="183"/>
      <c r="CS84" s="183"/>
      <c r="CT84" s="183"/>
      <c r="CU84" s="183"/>
      <c r="CV84" s="183"/>
      <c r="CW84" s="183"/>
      <c r="CX84" s="183"/>
      <c r="CY84" s="183"/>
      <c r="CZ84" s="183"/>
      <c r="DA84" s="183"/>
      <c r="DB84" s="183"/>
      <c r="DC84" s="183"/>
      <c r="DD84" s="183"/>
      <c r="DE84" s="183"/>
      <c r="DF84" s="183"/>
      <c r="DG84" s="183"/>
      <c r="DH84" s="183"/>
      <c r="DI84" s="183"/>
      <c r="DJ84" s="183"/>
      <c r="DK84" s="183"/>
      <c r="DL84" s="183"/>
      <c r="DM84" s="183"/>
      <c r="DN84" s="183"/>
      <c r="DO84" s="183"/>
      <c r="DP84" s="183"/>
      <c r="DQ84" s="183"/>
      <c r="DR84" s="183"/>
      <c r="DS84" s="183"/>
      <c r="DT84" s="183"/>
      <c r="DU84" s="183"/>
      <c r="DV84" s="183"/>
      <c r="DW84" s="183"/>
      <c r="DX84" s="183"/>
      <c r="DY84" s="183"/>
      <c r="DZ84" s="183"/>
      <c r="EA84" s="183"/>
      <c r="EB84" s="183"/>
      <c r="EC84" s="183"/>
      <c r="ED84" s="183"/>
      <c r="EE84" s="183"/>
      <c r="EF84" s="183"/>
      <c r="EG84" s="183"/>
      <c r="EH84" s="183"/>
      <c r="EI84" s="183"/>
      <c r="EJ84" s="183"/>
      <c r="EK84" s="183"/>
      <c r="EL84" s="183"/>
      <c r="EM84" s="183"/>
      <c r="EN84" s="183"/>
      <c r="EO84" s="183"/>
      <c r="EP84" s="183"/>
      <c r="EQ84" s="183"/>
      <c r="ER84" s="183"/>
      <c r="ES84" s="183"/>
      <c r="ET84" s="183"/>
      <c r="EU84" s="183"/>
      <c r="EV84" s="183"/>
      <c r="EW84" s="183"/>
      <c r="EX84" s="183"/>
      <c r="EY84" s="183"/>
      <c r="EZ84" s="183"/>
      <c r="FA84" s="183"/>
      <c r="FB84" s="183"/>
      <c r="FC84" s="183"/>
      <c r="FD84" s="183"/>
      <c r="FE84" s="183"/>
      <c r="FF84" s="183"/>
      <c r="FG84" s="183"/>
      <c r="FH84" s="183"/>
      <c r="FI84" s="183"/>
      <c r="FJ84" s="183"/>
      <c r="FK84" s="183"/>
      <c r="FL84" s="183"/>
      <c r="FM84" s="183"/>
      <c r="FN84" s="183"/>
      <c r="FO84" s="183"/>
      <c r="FP84" s="183"/>
      <c r="FQ84" s="183"/>
      <c r="FR84" s="183"/>
      <c r="FS84" s="183"/>
      <c r="FT84" s="183"/>
      <c r="FU84" s="183"/>
      <c r="FV84" s="183"/>
      <c r="FW84" s="183"/>
      <c r="FX84" s="183"/>
      <c r="FY84" s="183"/>
      <c r="FZ84" s="183"/>
      <c r="GA84" s="183"/>
      <c r="GB84" s="183"/>
      <c r="GC84" s="183"/>
      <c r="GD84" s="183"/>
      <c r="GE84" s="183"/>
      <c r="GF84" s="183"/>
      <c r="GG84" s="183"/>
      <c r="GH84" s="183"/>
      <c r="GI84" s="183"/>
      <c r="GJ84" s="183"/>
      <c r="GK84" s="183"/>
      <c r="GL84" s="183"/>
      <c r="GM84" s="183"/>
      <c r="GN84" s="183"/>
      <c r="GO84" s="183"/>
      <c r="GP84" s="183"/>
      <c r="GQ84" s="183"/>
      <c r="GR84" s="183"/>
      <c r="GS84" s="183"/>
      <c r="GT84" s="183"/>
      <c r="GU84" s="183"/>
      <c r="GV84" s="183"/>
      <c r="GW84" s="183"/>
      <c r="GX84" s="183"/>
      <c r="GY84" s="183"/>
      <c r="GZ84" s="183"/>
      <c r="HA84" s="183"/>
      <c r="HB84" s="183"/>
      <c r="HC84" s="183"/>
      <c r="HD84" s="183"/>
      <c r="HE84" s="183"/>
      <c r="HF84" s="183"/>
      <c r="HG84" s="183"/>
      <c r="HH84" s="183"/>
      <c r="HI84" s="183"/>
      <c r="HJ84" s="183"/>
      <c r="HK84" s="183"/>
      <c r="HL84" s="183"/>
      <c r="HM84" s="183"/>
      <c r="HN84" s="183"/>
      <c r="HO84" s="183"/>
      <c r="HP84" s="183"/>
      <c r="HQ84" s="183"/>
      <c r="HR84" s="183"/>
      <c r="HS84" s="183"/>
      <c r="HT84" s="183"/>
      <c r="HU84" s="183"/>
      <c r="HV84" s="183"/>
      <c r="HW84" s="183"/>
      <c r="HX84" s="183"/>
      <c r="HY84" s="183"/>
      <c r="HZ84" s="183"/>
      <c r="IA84" s="183"/>
      <c r="IB84" s="183"/>
      <c r="IC84" s="183"/>
      <c r="ID84" s="183"/>
      <c r="IE84" s="183"/>
      <c r="IF84" s="183"/>
      <c r="IG84" s="183"/>
      <c r="IH84" s="183"/>
      <c r="II84" s="183"/>
      <c r="IJ84" s="183"/>
      <c r="IK84" s="183"/>
      <c r="IL84" s="183"/>
      <c r="IM84" s="183"/>
      <c r="IN84" s="183"/>
      <c r="IO84" s="183"/>
      <c r="IP84" s="183"/>
      <c r="IQ84" s="183"/>
      <c r="IR84" s="183"/>
      <c r="IS84" s="183"/>
      <c r="IT84" s="183"/>
      <c r="IU84" s="183"/>
      <c r="IV84" s="183"/>
    </row>
    <row r="85" spans="1:256" ht="21.75" customHeight="1">
      <c r="A85" s="2" t="s">
        <v>617</v>
      </c>
      <c r="B85" s="227" t="s">
        <v>631</v>
      </c>
      <c r="C85" s="227"/>
      <c r="D85" s="171">
        <v>0</v>
      </c>
      <c r="E85" s="171">
        <v>0</v>
      </c>
      <c r="F85" s="175">
        <f>F86+F87</f>
        <v>22020.344</v>
      </c>
      <c r="H85" s="191"/>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3"/>
      <c r="BM85" s="183"/>
      <c r="BN85" s="183"/>
      <c r="BO85" s="183"/>
      <c r="BP85" s="183"/>
      <c r="BQ85" s="183"/>
      <c r="BR85" s="183"/>
      <c r="BS85" s="183"/>
      <c r="BT85" s="183"/>
      <c r="BU85" s="183"/>
      <c r="BV85" s="183"/>
      <c r="BW85" s="183"/>
      <c r="BX85" s="183"/>
      <c r="BY85" s="183"/>
      <c r="BZ85" s="183"/>
      <c r="CA85" s="183"/>
      <c r="CB85" s="183"/>
      <c r="CC85" s="183"/>
      <c r="CD85" s="183"/>
      <c r="CE85" s="183"/>
      <c r="CF85" s="183"/>
      <c r="CG85" s="183"/>
      <c r="CH85" s="183"/>
      <c r="CI85" s="183"/>
      <c r="CJ85" s="183"/>
      <c r="CK85" s="183"/>
      <c r="CL85" s="183"/>
      <c r="CM85" s="183"/>
      <c r="CN85" s="183"/>
      <c r="CO85" s="183"/>
      <c r="CP85" s="183"/>
      <c r="CQ85" s="183"/>
      <c r="CR85" s="183"/>
      <c r="CS85" s="183"/>
      <c r="CT85" s="183"/>
      <c r="CU85" s="183"/>
      <c r="CV85" s="183"/>
      <c r="CW85" s="183"/>
      <c r="CX85" s="183"/>
      <c r="CY85" s="183"/>
      <c r="CZ85" s="183"/>
      <c r="DA85" s="183"/>
      <c r="DB85" s="183"/>
      <c r="DC85" s="183"/>
      <c r="DD85" s="183"/>
      <c r="DE85" s="183"/>
      <c r="DF85" s="183"/>
      <c r="DG85" s="183"/>
      <c r="DH85" s="183"/>
      <c r="DI85" s="183"/>
      <c r="DJ85" s="183"/>
      <c r="DK85" s="183"/>
      <c r="DL85" s="183"/>
      <c r="DM85" s="183"/>
      <c r="DN85" s="183"/>
      <c r="DO85" s="183"/>
      <c r="DP85" s="183"/>
      <c r="DQ85" s="183"/>
      <c r="DR85" s="183"/>
      <c r="DS85" s="183"/>
      <c r="DT85" s="183"/>
      <c r="DU85" s="183"/>
      <c r="DV85" s="183"/>
      <c r="DW85" s="183"/>
      <c r="DX85" s="183"/>
      <c r="DY85" s="183"/>
      <c r="DZ85" s="183"/>
      <c r="EA85" s="183"/>
      <c r="EB85" s="183"/>
      <c r="EC85" s="183"/>
      <c r="ED85" s="183"/>
      <c r="EE85" s="183"/>
      <c r="EF85" s="183"/>
      <c r="EG85" s="183"/>
      <c r="EH85" s="183"/>
      <c r="EI85" s="183"/>
      <c r="EJ85" s="183"/>
      <c r="EK85" s="183"/>
      <c r="EL85" s="183"/>
      <c r="EM85" s="183"/>
      <c r="EN85" s="183"/>
      <c r="EO85" s="183"/>
      <c r="EP85" s="183"/>
      <c r="EQ85" s="183"/>
      <c r="ER85" s="183"/>
      <c r="ES85" s="183"/>
      <c r="ET85" s="183"/>
      <c r="EU85" s="183"/>
      <c r="EV85" s="183"/>
      <c r="EW85" s="183"/>
      <c r="EX85" s="183"/>
      <c r="EY85" s="183"/>
      <c r="EZ85" s="183"/>
      <c r="FA85" s="183"/>
      <c r="FB85" s="183"/>
      <c r="FC85" s="183"/>
      <c r="FD85" s="183"/>
      <c r="FE85" s="183"/>
      <c r="FF85" s="183"/>
      <c r="FG85" s="183"/>
      <c r="FH85" s="183"/>
      <c r="FI85" s="183"/>
      <c r="FJ85" s="183"/>
      <c r="FK85" s="183"/>
      <c r="FL85" s="183"/>
      <c r="FM85" s="183"/>
      <c r="FN85" s="183"/>
      <c r="FO85" s="183"/>
      <c r="FP85" s="183"/>
      <c r="FQ85" s="183"/>
      <c r="FR85" s="183"/>
      <c r="FS85" s="183"/>
      <c r="FT85" s="183"/>
      <c r="FU85" s="183"/>
      <c r="FV85" s="183"/>
      <c r="FW85" s="183"/>
      <c r="FX85" s="183"/>
      <c r="FY85" s="183"/>
      <c r="FZ85" s="183"/>
      <c r="GA85" s="183"/>
      <c r="GB85" s="183"/>
      <c r="GC85" s="183"/>
      <c r="GD85" s="183"/>
      <c r="GE85" s="183"/>
      <c r="GF85" s="183"/>
      <c r="GG85" s="183"/>
      <c r="GH85" s="183"/>
      <c r="GI85" s="183"/>
      <c r="GJ85" s="183"/>
      <c r="GK85" s="183"/>
      <c r="GL85" s="183"/>
      <c r="GM85" s="183"/>
      <c r="GN85" s="183"/>
      <c r="GO85" s="183"/>
      <c r="GP85" s="183"/>
      <c r="GQ85" s="183"/>
      <c r="GR85" s="183"/>
      <c r="GS85" s="183"/>
      <c r="GT85" s="183"/>
      <c r="GU85" s="183"/>
      <c r="GV85" s="183"/>
      <c r="GW85" s="183"/>
      <c r="GX85" s="183"/>
      <c r="GY85" s="183"/>
      <c r="GZ85" s="183"/>
      <c r="HA85" s="183"/>
      <c r="HB85" s="183"/>
      <c r="HC85" s="183"/>
      <c r="HD85" s="183"/>
      <c r="HE85" s="183"/>
      <c r="HF85" s="183"/>
      <c r="HG85" s="183"/>
      <c r="HH85" s="183"/>
      <c r="HI85" s="183"/>
      <c r="HJ85" s="183"/>
      <c r="HK85" s="183"/>
      <c r="HL85" s="183"/>
      <c r="HM85" s="183"/>
      <c r="HN85" s="183"/>
      <c r="HO85" s="183"/>
      <c r="HP85" s="183"/>
      <c r="HQ85" s="183"/>
      <c r="HR85" s="183"/>
      <c r="HS85" s="183"/>
      <c r="HT85" s="183"/>
      <c r="HU85" s="183"/>
      <c r="HV85" s="183"/>
      <c r="HW85" s="183"/>
      <c r="HX85" s="183"/>
      <c r="HY85" s="183"/>
      <c r="HZ85" s="183"/>
      <c r="IA85" s="183"/>
      <c r="IB85" s="183"/>
      <c r="IC85" s="183"/>
      <c r="ID85" s="183"/>
      <c r="IE85" s="183"/>
      <c r="IF85" s="183"/>
      <c r="IG85" s="183"/>
      <c r="IH85" s="183"/>
      <c r="II85" s="183"/>
      <c r="IJ85" s="183"/>
      <c r="IK85" s="183"/>
      <c r="IL85" s="183"/>
      <c r="IM85" s="183"/>
      <c r="IN85" s="183"/>
      <c r="IO85" s="183"/>
      <c r="IP85" s="183"/>
      <c r="IQ85" s="183"/>
      <c r="IR85" s="183"/>
      <c r="IS85" s="183"/>
      <c r="IT85" s="183"/>
      <c r="IU85" s="183"/>
      <c r="IV85" s="183"/>
    </row>
    <row r="86" spans="1:256" ht="66.75" customHeight="1">
      <c r="A86" s="14" t="s">
        <v>721</v>
      </c>
      <c r="B86" s="228" t="s">
        <v>724</v>
      </c>
      <c r="C86" s="228"/>
      <c r="D86" s="173">
        <v>0</v>
      </c>
      <c r="E86" s="173">
        <v>0</v>
      </c>
      <c r="F86" s="90">
        <v>19305</v>
      </c>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S86" s="183"/>
      <c r="BT86" s="183"/>
      <c r="BU86" s="183"/>
      <c r="BV86" s="183"/>
      <c r="BW86" s="183"/>
      <c r="BX86" s="183"/>
      <c r="BY86" s="183"/>
      <c r="BZ86" s="183"/>
      <c r="CA86" s="183"/>
      <c r="CB86" s="183"/>
      <c r="CC86" s="183"/>
      <c r="CD86" s="183"/>
      <c r="CE86" s="183"/>
      <c r="CF86" s="183"/>
      <c r="CG86" s="183"/>
      <c r="CH86" s="183"/>
      <c r="CI86" s="183"/>
      <c r="CJ86" s="183"/>
      <c r="CK86" s="183"/>
      <c r="CL86" s="183"/>
      <c r="CM86" s="183"/>
      <c r="CN86" s="183"/>
      <c r="CO86" s="183"/>
      <c r="CP86" s="183"/>
      <c r="CQ86" s="183"/>
      <c r="CR86" s="183"/>
      <c r="CS86" s="183"/>
      <c r="CT86" s="183"/>
      <c r="CU86" s="183"/>
      <c r="CV86" s="183"/>
      <c r="CW86" s="183"/>
      <c r="CX86" s="183"/>
      <c r="CY86" s="183"/>
      <c r="CZ86" s="183"/>
      <c r="DA86" s="183"/>
      <c r="DB86" s="183"/>
      <c r="DC86" s="183"/>
      <c r="DD86" s="183"/>
      <c r="DE86" s="183"/>
      <c r="DF86" s="183"/>
      <c r="DG86" s="183"/>
      <c r="DH86" s="183"/>
      <c r="DI86" s="183"/>
      <c r="DJ86" s="183"/>
      <c r="DK86" s="183"/>
      <c r="DL86" s="183"/>
      <c r="DM86" s="183"/>
      <c r="DN86" s="183"/>
      <c r="DO86" s="183"/>
      <c r="DP86" s="183"/>
      <c r="DQ86" s="183"/>
      <c r="DR86" s="183"/>
      <c r="DS86" s="183"/>
      <c r="DT86" s="183"/>
      <c r="DU86" s="183"/>
      <c r="DV86" s="183"/>
      <c r="DW86" s="183"/>
      <c r="DX86" s="183"/>
      <c r="DY86" s="183"/>
      <c r="DZ86" s="183"/>
      <c r="EA86" s="183"/>
      <c r="EB86" s="183"/>
      <c r="EC86" s="183"/>
      <c r="ED86" s="183"/>
      <c r="EE86" s="183"/>
      <c r="EF86" s="183"/>
      <c r="EG86" s="183"/>
      <c r="EH86" s="183"/>
      <c r="EI86" s="183"/>
      <c r="EJ86" s="183"/>
      <c r="EK86" s="183"/>
      <c r="EL86" s="183"/>
      <c r="EM86" s="183"/>
      <c r="EN86" s="183"/>
      <c r="EO86" s="183"/>
      <c r="EP86" s="183"/>
      <c r="EQ86" s="183"/>
      <c r="ER86" s="183"/>
      <c r="ES86" s="183"/>
      <c r="ET86" s="183"/>
      <c r="EU86" s="183"/>
      <c r="EV86" s="183"/>
      <c r="EW86" s="183"/>
      <c r="EX86" s="183"/>
      <c r="EY86" s="183"/>
      <c r="EZ86" s="183"/>
      <c r="FA86" s="183"/>
      <c r="FB86" s="183"/>
      <c r="FC86" s="183"/>
      <c r="FD86" s="183"/>
      <c r="FE86" s="183"/>
      <c r="FF86" s="183"/>
      <c r="FG86" s="183"/>
      <c r="FH86" s="183"/>
      <c r="FI86" s="183"/>
      <c r="FJ86" s="183"/>
      <c r="FK86" s="183"/>
      <c r="FL86" s="183"/>
      <c r="FM86" s="183"/>
      <c r="FN86" s="183"/>
      <c r="FO86" s="183"/>
      <c r="FP86" s="183"/>
      <c r="FQ86" s="183"/>
      <c r="FR86" s="183"/>
      <c r="FS86" s="183"/>
      <c r="FT86" s="183"/>
      <c r="FU86" s="183"/>
      <c r="FV86" s="183"/>
      <c r="FW86" s="183"/>
      <c r="FX86" s="183"/>
      <c r="FY86" s="183"/>
      <c r="FZ86" s="183"/>
      <c r="GA86" s="183"/>
      <c r="GB86" s="183"/>
      <c r="GC86" s="183"/>
      <c r="GD86" s="183"/>
      <c r="GE86" s="183"/>
      <c r="GF86" s="183"/>
      <c r="GG86" s="183"/>
      <c r="GH86" s="183"/>
      <c r="GI86" s="183"/>
      <c r="GJ86" s="183"/>
      <c r="GK86" s="183"/>
      <c r="GL86" s="183"/>
      <c r="GM86" s="183"/>
      <c r="GN86" s="183"/>
      <c r="GO86" s="183"/>
      <c r="GP86" s="183"/>
      <c r="GQ86" s="183"/>
      <c r="GR86" s="183"/>
      <c r="GS86" s="183"/>
      <c r="GT86" s="183"/>
      <c r="GU86" s="183"/>
      <c r="GV86" s="183"/>
      <c r="GW86" s="183"/>
      <c r="GX86" s="183"/>
      <c r="GY86" s="183"/>
      <c r="GZ86" s="183"/>
      <c r="HA86" s="183"/>
      <c r="HB86" s="183"/>
      <c r="HC86" s="183"/>
      <c r="HD86" s="183"/>
      <c r="HE86" s="183"/>
      <c r="HF86" s="183"/>
      <c r="HG86" s="183"/>
      <c r="HH86" s="183"/>
      <c r="HI86" s="183"/>
      <c r="HJ86" s="183"/>
      <c r="HK86" s="183"/>
      <c r="HL86" s="183"/>
      <c r="HM86" s="183"/>
      <c r="HN86" s="183"/>
      <c r="HO86" s="183"/>
      <c r="HP86" s="183"/>
      <c r="HQ86" s="183"/>
      <c r="HR86" s="183"/>
      <c r="HS86" s="183"/>
      <c r="HT86" s="183"/>
      <c r="HU86" s="183"/>
      <c r="HV86" s="183"/>
      <c r="HW86" s="183"/>
      <c r="HX86" s="183"/>
      <c r="HY86" s="183"/>
      <c r="HZ86" s="183"/>
      <c r="IA86" s="183"/>
      <c r="IB86" s="183"/>
      <c r="IC86" s="183"/>
      <c r="ID86" s="183"/>
      <c r="IE86" s="183"/>
      <c r="IF86" s="183"/>
      <c r="IG86" s="183"/>
      <c r="IH86" s="183"/>
      <c r="II86" s="183"/>
      <c r="IJ86" s="183"/>
      <c r="IK86" s="183"/>
      <c r="IL86" s="183"/>
      <c r="IM86" s="183"/>
      <c r="IN86" s="183"/>
      <c r="IO86" s="183"/>
      <c r="IP86" s="183"/>
      <c r="IQ86" s="183"/>
      <c r="IR86" s="183"/>
      <c r="IS86" s="183"/>
      <c r="IT86" s="183"/>
      <c r="IU86" s="183"/>
      <c r="IV86" s="183"/>
    </row>
    <row r="87" spans="1:9" ht="63.75" customHeight="1">
      <c r="A87" s="14" t="s">
        <v>618</v>
      </c>
      <c r="B87" s="228" t="s">
        <v>464</v>
      </c>
      <c r="C87" s="228"/>
      <c r="D87" s="173">
        <f>4261.6</f>
        <v>4261.6</v>
      </c>
      <c r="E87" s="173">
        <v>4679.454</v>
      </c>
      <c r="F87" s="90">
        <f>1202+1418.344+50+45</f>
        <v>2715.344</v>
      </c>
      <c r="I87" s="183"/>
    </row>
    <row r="88" spans="1:9" ht="18" customHeight="1">
      <c r="A88" s="14"/>
      <c r="B88" s="229" t="s">
        <v>291</v>
      </c>
      <c r="C88" s="229"/>
      <c r="D88" s="171" t="e">
        <f>D10+D40</f>
        <v>#REF!</v>
      </c>
      <c r="E88" s="171" t="e">
        <f>E10+E40</f>
        <v>#REF!</v>
      </c>
      <c r="F88" s="171">
        <f>F10+F40</f>
        <v>649415.8526999999</v>
      </c>
      <c r="I88" s="182"/>
    </row>
    <row r="89" spans="3:5" ht="15.75" customHeight="1">
      <c r="C89" s="109"/>
      <c r="D89" s="193"/>
      <c r="E89" s="193"/>
    </row>
    <row r="90" spans="3:5" ht="15.75" customHeight="1">
      <c r="C90" s="109"/>
      <c r="D90" s="187"/>
      <c r="E90" s="194"/>
    </row>
    <row r="91" spans="3:5" ht="15.75" customHeight="1">
      <c r="C91" s="109"/>
      <c r="D91" s="187"/>
      <c r="E91" s="187"/>
    </row>
    <row r="92" spans="4:5" ht="15.75" customHeight="1">
      <c r="D92" s="187"/>
      <c r="E92" s="187"/>
    </row>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44.25" customHeight="1"/>
    <row r="108" ht="44.25" customHeight="1"/>
    <row r="109" ht="44.25" customHeight="1"/>
    <row r="110" ht="44.25" customHeight="1"/>
    <row r="111" ht="44.25" customHeight="1"/>
  </sheetData>
  <sheetProtection/>
  <mergeCells count="91">
    <mergeCell ref="C1:G1"/>
    <mergeCell ref="C2:G2"/>
    <mergeCell ref="C3:G3"/>
    <mergeCell ref="C4:G4"/>
    <mergeCell ref="G8:G9"/>
    <mergeCell ref="A6:G6"/>
    <mergeCell ref="B7:C7"/>
    <mergeCell ref="A8:A9"/>
    <mergeCell ref="B8:C9"/>
    <mergeCell ref="D8:D9"/>
    <mergeCell ref="E8:E9"/>
    <mergeCell ref="F8:F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7:C37"/>
    <mergeCell ref="B38:C38"/>
    <mergeCell ref="B36:C36"/>
    <mergeCell ref="B39:C39"/>
    <mergeCell ref="B40:C40"/>
    <mergeCell ref="B41:C41"/>
    <mergeCell ref="B42:C42"/>
    <mergeCell ref="B43:C43"/>
    <mergeCell ref="B44:C44"/>
    <mergeCell ref="B45:C45"/>
    <mergeCell ref="B48:C48"/>
    <mergeCell ref="B49:C49"/>
    <mergeCell ref="B50:C50"/>
    <mergeCell ref="B51:C51"/>
    <mergeCell ref="B46:C46"/>
    <mergeCell ref="B47:C47"/>
    <mergeCell ref="B52:C52"/>
    <mergeCell ref="B55:C55"/>
    <mergeCell ref="B56:C56"/>
    <mergeCell ref="B57:C57"/>
    <mergeCell ref="B58:C58"/>
    <mergeCell ref="B59:C59"/>
    <mergeCell ref="B53:C53"/>
    <mergeCell ref="B54:C54"/>
    <mergeCell ref="B60:C60"/>
    <mergeCell ref="B62:C62"/>
    <mergeCell ref="B64:C64"/>
    <mergeCell ref="B66:C66"/>
    <mergeCell ref="B67:C67"/>
    <mergeCell ref="B69:C69"/>
    <mergeCell ref="B61:C61"/>
    <mergeCell ref="B63:C63"/>
    <mergeCell ref="B68:C68"/>
    <mergeCell ref="B65:C65"/>
    <mergeCell ref="B71:C71"/>
    <mergeCell ref="B73:C73"/>
    <mergeCell ref="B72:C72"/>
    <mergeCell ref="B70:C70"/>
    <mergeCell ref="B77:C77"/>
    <mergeCell ref="B78:C78"/>
    <mergeCell ref="B79:C79"/>
    <mergeCell ref="B80:C80"/>
    <mergeCell ref="B74:C74"/>
    <mergeCell ref="B75:C75"/>
    <mergeCell ref="B76:C76"/>
    <mergeCell ref="B86:C86"/>
    <mergeCell ref="B87:C87"/>
    <mergeCell ref="B88:C88"/>
    <mergeCell ref="B81:C81"/>
    <mergeCell ref="B82:C82"/>
    <mergeCell ref="B83:C83"/>
    <mergeCell ref="B84:C84"/>
    <mergeCell ref="B85:C85"/>
  </mergeCells>
  <printOptions/>
  <pageMargins left="0.7086614173228347" right="0.7086614173228347" top="0.35433070866141736" bottom="0.35433070866141736" header="0.31496062992125984" footer="0.31496062992125984"/>
  <pageSetup fitToHeight="0"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rgb="FFFF0000"/>
  </sheetPr>
  <dimension ref="A1:K747"/>
  <sheetViews>
    <sheetView view="pageBreakPreview" zoomScale="84" zoomScaleSheetLayoutView="84" workbookViewId="0" topLeftCell="A724">
      <selection activeCell="A724" sqref="A1:IV16384"/>
    </sheetView>
  </sheetViews>
  <sheetFormatPr defaultColWidth="8.625" defaultRowHeight="12.75"/>
  <cols>
    <col min="1" max="1" width="46.00390625" style="258" customWidth="1"/>
    <col min="2" max="2" width="4.625" style="20" customWidth="1"/>
    <col min="3" max="3" width="5.50390625" style="20" customWidth="1"/>
    <col min="4" max="4" width="14.625" style="20" customWidth="1"/>
    <col min="5" max="5" width="5.50390625" style="20" customWidth="1"/>
    <col min="6" max="6" width="16.00390625" style="110" customWidth="1"/>
    <col min="7" max="7" width="18.625" style="110" customWidth="1"/>
    <col min="8" max="8" width="16.50390625" style="110" customWidth="1"/>
    <col min="9" max="9" width="16.375" style="110" bestFit="1" customWidth="1"/>
    <col min="10" max="10" width="16.375" style="110" customWidth="1"/>
    <col min="11" max="11" width="12.125" style="110" bestFit="1" customWidth="1"/>
    <col min="12" max="16384" width="8.625" style="110" customWidth="1"/>
  </cols>
  <sheetData>
    <row r="1" spans="1:8" ht="15">
      <c r="A1" s="7"/>
      <c r="B1" s="7"/>
      <c r="C1" s="7"/>
      <c r="D1" s="7"/>
      <c r="F1" s="224" t="s">
        <v>495</v>
      </c>
      <c r="G1" s="224"/>
      <c r="H1" s="224"/>
    </row>
    <row r="2" spans="6:8" ht="15">
      <c r="F2" s="224" t="s">
        <v>389</v>
      </c>
      <c r="G2" s="224"/>
      <c r="H2" s="224"/>
    </row>
    <row r="3" spans="6:8" ht="15">
      <c r="F3" s="224" t="s">
        <v>390</v>
      </c>
      <c r="G3" s="224"/>
      <c r="H3" s="224"/>
    </row>
    <row r="4" spans="6:8" ht="15.75" customHeight="1">
      <c r="F4" s="259" t="s">
        <v>959</v>
      </c>
      <c r="G4" s="224"/>
      <c r="H4" s="224"/>
    </row>
    <row r="5" ht="4.5" customHeight="1"/>
    <row r="6" spans="1:8" ht="15">
      <c r="A6" s="244" t="s">
        <v>391</v>
      </c>
      <c r="B6" s="244"/>
      <c r="C6" s="244"/>
      <c r="D6" s="244"/>
      <c r="E6" s="244"/>
      <c r="F6" s="244"/>
      <c r="G6" s="244"/>
      <c r="H6" s="244"/>
    </row>
    <row r="7" spans="1:8" ht="16.5" customHeight="1">
      <c r="A7" s="244" t="s">
        <v>761</v>
      </c>
      <c r="B7" s="244"/>
      <c r="C7" s="244"/>
      <c r="D7" s="244"/>
      <c r="E7" s="244"/>
      <c r="F7" s="244"/>
      <c r="G7" s="244"/>
      <c r="H7" s="244"/>
    </row>
    <row r="8" spans="1:8" ht="15.75" customHeight="1">
      <c r="A8" s="244" t="s">
        <v>136</v>
      </c>
      <c r="B8" s="244"/>
      <c r="C8" s="244"/>
      <c r="D8" s="244"/>
      <c r="E8" s="244"/>
      <c r="F8" s="244"/>
      <c r="G8" s="244"/>
      <c r="H8" s="244"/>
    </row>
    <row r="9" spans="1:8" ht="15.75" customHeight="1">
      <c r="A9" s="5"/>
      <c r="B9" s="5"/>
      <c r="C9" s="111"/>
      <c r="D9" s="111"/>
      <c r="E9" s="111"/>
      <c r="F9" s="111"/>
      <c r="G9" s="111"/>
      <c r="H9" s="109" t="s">
        <v>354</v>
      </c>
    </row>
    <row r="10" spans="1:8" ht="12" customHeight="1">
      <c r="A10" s="228" t="s">
        <v>331</v>
      </c>
      <c r="B10" s="228" t="s">
        <v>143</v>
      </c>
      <c r="C10" s="228" t="s">
        <v>144</v>
      </c>
      <c r="D10" s="228" t="s">
        <v>333</v>
      </c>
      <c r="E10" s="228" t="s">
        <v>145</v>
      </c>
      <c r="F10" s="226" t="s">
        <v>624</v>
      </c>
      <c r="G10" s="226" t="s">
        <v>335</v>
      </c>
      <c r="H10" s="226"/>
    </row>
    <row r="11" spans="1:8" ht="52.5" customHeight="1">
      <c r="A11" s="228"/>
      <c r="B11" s="228"/>
      <c r="C11" s="228"/>
      <c r="D11" s="228"/>
      <c r="E11" s="228"/>
      <c r="F11" s="226"/>
      <c r="G11" s="21" t="s">
        <v>135</v>
      </c>
      <c r="H11" s="21" t="s">
        <v>233</v>
      </c>
    </row>
    <row r="12" spans="1:8" s="125" customFormat="1" ht="12" customHeight="1">
      <c r="A12" s="14">
        <v>1</v>
      </c>
      <c r="B12" s="14">
        <v>2</v>
      </c>
      <c r="C12" s="14">
        <v>3</v>
      </c>
      <c r="D12" s="14">
        <v>4</v>
      </c>
      <c r="E12" s="14">
        <v>5</v>
      </c>
      <c r="F12" s="21">
        <v>6</v>
      </c>
      <c r="G12" s="21">
        <v>7</v>
      </c>
      <c r="H12" s="112">
        <v>8</v>
      </c>
    </row>
    <row r="13" spans="1:8" ht="18.75" customHeight="1">
      <c r="A13" s="47" t="s">
        <v>146</v>
      </c>
      <c r="B13" s="11" t="s">
        <v>147</v>
      </c>
      <c r="C13" s="11" t="s">
        <v>148</v>
      </c>
      <c r="D13" s="11" t="s">
        <v>307</v>
      </c>
      <c r="E13" s="11" t="s">
        <v>393</v>
      </c>
      <c r="F13" s="91">
        <f>G13+H13</f>
        <v>56625.07995000001</v>
      </c>
      <c r="G13" s="91">
        <f>G14+G20+G35+G48+G68+G72+G78+G84+G45</f>
        <v>51033.869000000006</v>
      </c>
      <c r="H13" s="91">
        <f>H14+H20+H35+H48+H68+H84+H45</f>
        <v>5591.210950000001</v>
      </c>
    </row>
    <row r="14" spans="1:10" ht="47.25" customHeight="1">
      <c r="A14" s="18" t="s">
        <v>339</v>
      </c>
      <c r="B14" s="9" t="s">
        <v>147</v>
      </c>
      <c r="C14" s="9" t="s">
        <v>149</v>
      </c>
      <c r="D14" s="9" t="s">
        <v>307</v>
      </c>
      <c r="E14" s="9" t="s">
        <v>393</v>
      </c>
      <c r="F14" s="49">
        <f>G14+H14</f>
        <v>1926.07</v>
      </c>
      <c r="G14" s="49">
        <f aca="true" t="shared" si="0" ref="G14:H17">G15</f>
        <v>1926.07</v>
      </c>
      <c r="H14" s="49">
        <f t="shared" si="0"/>
        <v>0</v>
      </c>
      <c r="I14" s="114"/>
      <c r="J14" s="114"/>
    </row>
    <row r="15" spans="1:8" ht="33" customHeight="1">
      <c r="A15" s="18" t="s">
        <v>150</v>
      </c>
      <c r="B15" s="9" t="s">
        <v>147</v>
      </c>
      <c r="C15" s="9" t="s">
        <v>149</v>
      </c>
      <c r="D15" s="9" t="s">
        <v>15</v>
      </c>
      <c r="E15" s="9" t="s">
        <v>393</v>
      </c>
      <c r="F15" s="49">
        <f aca="true" t="shared" si="1" ref="F15:F36">G15+H15</f>
        <v>1926.07</v>
      </c>
      <c r="G15" s="49">
        <f t="shared" si="0"/>
        <v>1926.07</v>
      </c>
      <c r="H15" s="49">
        <f t="shared" si="0"/>
        <v>0</v>
      </c>
    </row>
    <row r="16" spans="1:8" ht="48" customHeight="1">
      <c r="A16" s="18" t="s">
        <v>151</v>
      </c>
      <c r="B16" s="9" t="s">
        <v>147</v>
      </c>
      <c r="C16" s="9" t="s">
        <v>149</v>
      </c>
      <c r="D16" s="9" t="s">
        <v>16</v>
      </c>
      <c r="E16" s="9" t="s">
        <v>393</v>
      </c>
      <c r="F16" s="49">
        <f t="shared" si="1"/>
        <v>1926.07</v>
      </c>
      <c r="G16" s="49">
        <f t="shared" si="0"/>
        <v>1926.07</v>
      </c>
      <c r="H16" s="49">
        <f t="shared" si="0"/>
        <v>0</v>
      </c>
    </row>
    <row r="17" spans="1:8" s="113" customFormat="1" ht="16.5" customHeight="1">
      <c r="A17" s="22" t="s">
        <v>398</v>
      </c>
      <c r="B17" s="19" t="s">
        <v>147</v>
      </c>
      <c r="C17" s="19" t="s">
        <v>149</v>
      </c>
      <c r="D17" s="19" t="s">
        <v>17</v>
      </c>
      <c r="E17" s="19" t="s">
        <v>393</v>
      </c>
      <c r="F17" s="50">
        <f t="shared" si="1"/>
        <v>1926.07</v>
      </c>
      <c r="G17" s="50">
        <f>G18</f>
        <v>1926.07</v>
      </c>
      <c r="H17" s="50">
        <f t="shared" si="0"/>
        <v>0</v>
      </c>
    </row>
    <row r="18" spans="1:8" ht="95.25" customHeight="1">
      <c r="A18" s="18" t="s">
        <v>182</v>
      </c>
      <c r="B18" s="9" t="s">
        <v>147</v>
      </c>
      <c r="C18" s="9" t="s">
        <v>149</v>
      </c>
      <c r="D18" s="9" t="s">
        <v>17</v>
      </c>
      <c r="E18" s="9" t="s">
        <v>152</v>
      </c>
      <c r="F18" s="49">
        <f t="shared" si="1"/>
        <v>1926.07</v>
      </c>
      <c r="G18" s="49">
        <f>G19</f>
        <v>1926.07</v>
      </c>
      <c r="H18" s="49"/>
    </row>
    <row r="19" spans="1:8" ht="33.75" customHeight="1">
      <c r="A19" s="18" t="s">
        <v>184</v>
      </c>
      <c r="B19" s="9" t="s">
        <v>147</v>
      </c>
      <c r="C19" s="9" t="s">
        <v>149</v>
      </c>
      <c r="D19" s="9" t="s">
        <v>17</v>
      </c>
      <c r="E19" s="9" t="s">
        <v>183</v>
      </c>
      <c r="F19" s="49">
        <f>G19+H19</f>
        <v>1926.07</v>
      </c>
      <c r="G19" s="90">
        <v>1926.07</v>
      </c>
      <c r="H19" s="49"/>
    </row>
    <row r="20" spans="1:10" ht="65.25" customHeight="1">
      <c r="A20" s="18" t="s">
        <v>153</v>
      </c>
      <c r="B20" s="9" t="s">
        <v>147</v>
      </c>
      <c r="C20" s="9" t="s">
        <v>154</v>
      </c>
      <c r="D20" s="9" t="s">
        <v>307</v>
      </c>
      <c r="E20" s="9" t="s">
        <v>393</v>
      </c>
      <c r="F20" s="49">
        <f t="shared" si="1"/>
        <v>4023.175</v>
      </c>
      <c r="G20" s="49">
        <f>G21</f>
        <v>4023.175</v>
      </c>
      <c r="H20" s="49">
        <f>H21</f>
        <v>0</v>
      </c>
      <c r="J20" s="118"/>
    </row>
    <row r="21" spans="1:8" ht="33" customHeight="1">
      <c r="A21" s="18" t="s">
        <v>150</v>
      </c>
      <c r="B21" s="9" t="s">
        <v>147</v>
      </c>
      <c r="C21" s="9" t="s">
        <v>154</v>
      </c>
      <c r="D21" s="9" t="s">
        <v>15</v>
      </c>
      <c r="E21" s="9" t="s">
        <v>393</v>
      </c>
      <c r="F21" s="49">
        <f t="shared" si="1"/>
        <v>4023.175</v>
      </c>
      <c r="G21" s="49">
        <f>G22</f>
        <v>4023.175</v>
      </c>
      <c r="H21" s="49">
        <f>H22</f>
        <v>0</v>
      </c>
    </row>
    <row r="22" spans="1:8" ht="47.25" customHeight="1">
      <c r="A22" s="18" t="s">
        <v>151</v>
      </c>
      <c r="B22" s="9" t="s">
        <v>147</v>
      </c>
      <c r="C22" s="9" t="s">
        <v>154</v>
      </c>
      <c r="D22" s="9" t="s">
        <v>16</v>
      </c>
      <c r="E22" s="9" t="s">
        <v>393</v>
      </c>
      <c r="F22" s="49">
        <f t="shared" si="1"/>
        <v>4023.175</v>
      </c>
      <c r="G22" s="49">
        <f>G28+G23</f>
        <v>4023.175</v>
      </c>
      <c r="H22" s="49">
        <f>H28+H23</f>
        <v>0</v>
      </c>
    </row>
    <row r="23" spans="1:8" s="113" customFormat="1" ht="33.75" customHeight="1">
      <c r="A23" s="22" t="s">
        <v>178</v>
      </c>
      <c r="B23" s="19" t="s">
        <v>147</v>
      </c>
      <c r="C23" s="19" t="s">
        <v>154</v>
      </c>
      <c r="D23" s="19" t="s">
        <v>18</v>
      </c>
      <c r="E23" s="19" t="s">
        <v>393</v>
      </c>
      <c r="F23" s="50">
        <f t="shared" si="1"/>
        <v>1764.503</v>
      </c>
      <c r="G23" s="50">
        <f>G24+G26</f>
        <v>1764.503</v>
      </c>
      <c r="H23" s="50"/>
    </row>
    <row r="24" spans="1:8" ht="98.25" customHeight="1">
      <c r="A24" s="18" t="s">
        <v>182</v>
      </c>
      <c r="B24" s="9" t="s">
        <v>147</v>
      </c>
      <c r="C24" s="9" t="s">
        <v>154</v>
      </c>
      <c r="D24" s="9" t="s">
        <v>18</v>
      </c>
      <c r="E24" s="9" t="s">
        <v>152</v>
      </c>
      <c r="F24" s="49">
        <f t="shared" si="1"/>
        <v>1749.503</v>
      </c>
      <c r="G24" s="49">
        <f>G25</f>
        <v>1749.503</v>
      </c>
      <c r="H24" s="49"/>
    </row>
    <row r="25" spans="1:8" ht="35.25" customHeight="1">
      <c r="A25" s="18" t="s">
        <v>184</v>
      </c>
      <c r="B25" s="9" t="s">
        <v>147</v>
      </c>
      <c r="C25" s="9" t="s">
        <v>154</v>
      </c>
      <c r="D25" s="9" t="s">
        <v>18</v>
      </c>
      <c r="E25" s="9" t="s">
        <v>183</v>
      </c>
      <c r="F25" s="49">
        <f t="shared" si="1"/>
        <v>1749.503</v>
      </c>
      <c r="G25" s="99">
        <v>1749.503</v>
      </c>
      <c r="H25" s="49"/>
    </row>
    <row r="26" spans="1:8" ht="35.25" customHeight="1">
      <c r="A26" s="18" t="s">
        <v>185</v>
      </c>
      <c r="B26" s="9" t="s">
        <v>147</v>
      </c>
      <c r="C26" s="9" t="s">
        <v>154</v>
      </c>
      <c r="D26" s="9" t="s">
        <v>18</v>
      </c>
      <c r="E26" s="9" t="s">
        <v>156</v>
      </c>
      <c r="F26" s="49">
        <f>G26+H26</f>
        <v>15</v>
      </c>
      <c r="G26" s="49">
        <f>G27</f>
        <v>15</v>
      </c>
      <c r="H26" s="49">
        <f>H27</f>
        <v>0</v>
      </c>
    </row>
    <row r="27" spans="1:8" ht="48" customHeight="1">
      <c r="A27" s="18" t="s">
        <v>186</v>
      </c>
      <c r="B27" s="9" t="s">
        <v>147</v>
      </c>
      <c r="C27" s="9" t="s">
        <v>154</v>
      </c>
      <c r="D27" s="9" t="s">
        <v>18</v>
      </c>
      <c r="E27" s="9" t="s">
        <v>187</v>
      </c>
      <c r="F27" s="49">
        <f>G27+H27</f>
        <v>15</v>
      </c>
      <c r="G27" s="49">
        <v>15</v>
      </c>
      <c r="H27" s="49"/>
    </row>
    <row r="28" spans="1:9" s="113" customFormat="1" ht="48.75" customHeight="1">
      <c r="A28" s="22" t="s">
        <v>155</v>
      </c>
      <c r="B28" s="19" t="s">
        <v>147</v>
      </c>
      <c r="C28" s="19" t="s">
        <v>154</v>
      </c>
      <c r="D28" s="19" t="s">
        <v>19</v>
      </c>
      <c r="E28" s="19" t="s">
        <v>393</v>
      </c>
      <c r="F28" s="50">
        <f t="shared" si="1"/>
        <v>2258.672</v>
      </c>
      <c r="G28" s="50">
        <f>G29+G31+G33</f>
        <v>2258.672</v>
      </c>
      <c r="H28" s="50">
        <f>SUM(H29:H32)</f>
        <v>0</v>
      </c>
      <c r="I28" s="142"/>
    </row>
    <row r="29" spans="1:8" ht="94.5" customHeight="1">
      <c r="A29" s="18" t="s">
        <v>182</v>
      </c>
      <c r="B29" s="9" t="s">
        <v>147</v>
      </c>
      <c r="C29" s="9" t="s">
        <v>154</v>
      </c>
      <c r="D29" s="9" t="s">
        <v>19</v>
      </c>
      <c r="E29" s="9" t="s">
        <v>152</v>
      </c>
      <c r="F29" s="49">
        <f t="shared" si="1"/>
        <v>1230.106</v>
      </c>
      <c r="G29" s="49">
        <f>G30</f>
        <v>1230.106</v>
      </c>
      <c r="H29" s="49"/>
    </row>
    <row r="30" spans="1:8" ht="35.25" customHeight="1">
      <c r="A30" s="18" t="s">
        <v>184</v>
      </c>
      <c r="B30" s="9" t="s">
        <v>147</v>
      </c>
      <c r="C30" s="9" t="s">
        <v>154</v>
      </c>
      <c r="D30" s="9" t="s">
        <v>19</v>
      </c>
      <c r="E30" s="9" t="s">
        <v>183</v>
      </c>
      <c r="F30" s="49">
        <f t="shared" si="1"/>
        <v>1230.106</v>
      </c>
      <c r="G30" s="49">
        <f>1909.672-679.566</f>
        <v>1230.106</v>
      </c>
      <c r="H30" s="49"/>
    </row>
    <row r="31" spans="1:8" ht="33" customHeight="1">
      <c r="A31" s="18" t="s">
        <v>185</v>
      </c>
      <c r="B31" s="9" t="s">
        <v>147</v>
      </c>
      <c r="C31" s="9" t="s">
        <v>154</v>
      </c>
      <c r="D31" s="9" t="s">
        <v>19</v>
      </c>
      <c r="E31" s="9" t="s">
        <v>156</v>
      </c>
      <c r="F31" s="49">
        <f t="shared" si="1"/>
        <v>1023.566</v>
      </c>
      <c r="G31" s="49">
        <f>G32</f>
        <v>1023.566</v>
      </c>
      <c r="H31" s="49"/>
    </row>
    <row r="32" spans="1:8" ht="50.25" customHeight="1">
      <c r="A32" s="18" t="s">
        <v>186</v>
      </c>
      <c r="B32" s="9" t="s">
        <v>147</v>
      </c>
      <c r="C32" s="9" t="s">
        <v>154</v>
      </c>
      <c r="D32" s="9" t="s">
        <v>19</v>
      </c>
      <c r="E32" s="9" t="s">
        <v>187</v>
      </c>
      <c r="F32" s="49">
        <f t="shared" si="1"/>
        <v>1023.566</v>
      </c>
      <c r="G32" s="49">
        <f>344+679.566</f>
        <v>1023.566</v>
      </c>
      <c r="H32" s="49"/>
    </row>
    <row r="33" spans="1:8" ht="19.5" customHeight="1">
      <c r="A33" s="18" t="s">
        <v>190</v>
      </c>
      <c r="B33" s="9" t="s">
        <v>147</v>
      </c>
      <c r="C33" s="9" t="s">
        <v>154</v>
      </c>
      <c r="D33" s="9" t="s">
        <v>19</v>
      </c>
      <c r="E33" s="9" t="s">
        <v>191</v>
      </c>
      <c r="F33" s="49">
        <f>G33+H33</f>
        <v>5</v>
      </c>
      <c r="G33" s="49">
        <f>G34</f>
        <v>5</v>
      </c>
      <c r="H33" s="49"/>
    </row>
    <row r="34" spans="1:8" ht="18.75" customHeight="1">
      <c r="A34" s="18" t="s">
        <v>188</v>
      </c>
      <c r="B34" s="9" t="s">
        <v>147</v>
      </c>
      <c r="C34" s="9" t="s">
        <v>154</v>
      </c>
      <c r="D34" s="9" t="s">
        <v>19</v>
      </c>
      <c r="E34" s="9" t="s">
        <v>189</v>
      </c>
      <c r="F34" s="49">
        <f>G34+H34</f>
        <v>5</v>
      </c>
      <c r="G34" s="49">
        <v>5</v>
      </c>
      <c r="H34" s="49"/>
    </row>
    <row r="35" spans="1:10" ht="82.5" customHeight="1">
      <c r="A35" s="18" t="s">
        <v>321</v>
      </c>
      <c r="B35" s="9" t="s">
        <v>147</v>
      </c>
      <c r="C35" s="9" t="s">
        <v>158</v>
      </c>
      <c r="D35" s="9" t="s">
        <v>307</v>
      </c>
      <c r="E35" s="9" t="s">
        <v>393</v>
      </c>
      <c r="F35" s="49">
        <f t="shared" si="1"/>
        <v>21220.88639</v>
      </c>
      <c r="G35" s="49">
        <f>G36</f>
        <v>21220.88639</v>
      </c>
      <c r="H35" s="49"/>
      <c r="J35" s="120"/>
    </row>
    <row r="36" spans="1:9" ht="33.75" customHeight="1">
      <c r="A36" s="18" t="s">
        <v>150</v>
      </c>
      <c r="B36" s="9" t="s">
        <v>147</v>
      </c>
      <c r="C36" s="9" t="s">
        <v>158</v>
      </c>
      <c r="D36" s="9" t="s">
        <v>15</v>
      </c>
      <c r="E36" s="9" t="s">
        <v>393</v>
      </c>
      <c r="F36" s="49">
        <f t="shared" si="1"/>
        <v>21220.88639</v>
      </c>
      <c r="G36" s="49">
        <f>G37</f>
        <v>21220.88639</v>
      </c>
      <c r="H36" s="49"/>
      <c r="I36" s="114"/>
    </row>
    <row r="37" spans="1:8" ht="47.25" customHeight="1">
      <c r="A37" s="18" t="s">
        <v>151</v>
      </c>
      <c r="B37" s="9" t="s">
        <v>147</v>
      </c>
      <c r="C37" s="9" t="s">
        <v>158</v>
      </c>
      <c r="D37" s="9" t="s">
        <v>16</v>
      </c>
      <c r="E37" s="9" t="s">
        <v>393</v>
      </c>
      <c r="F37" s="49">
        <f>G37+H37</f>
        <v>21220.88639</v>
      </c>
      <c r="G37" s="49">
        <f>G38</f>
        <v>21220.88639</v>
      </c>
      <c r="H37" s="49">
        <f>H38</f>
        <v>0</v>
      </c>
    </row>
    <row r="38" spans="1:10" s="113" customFormat="1" ht="48.75" customHeight="1">
      <c r="A38" s="22" t="s">
        <v>155</v>
      </c>
      <c r="B38" s="19" t="s">
        <v>147</v>
      </c>
      <c r="C38" s="19" t="s">
        <v>158</v>
      </c>
      <c r="D38" s="19" t="s">
        <v>19</v>
      </c>
      <c r="E38" s="19" t="s">
        <v>393</v>
      </c>
      <c r="F38" s="50">
        <f aca="true" t="shared" si="2" ref="F38:F181">G38+H38</f>
        <v>21220.88639</v>
      </c>
      <c r="G38" s="50">
        <f>G39+G41+G43</f>
        <v>21220.88639</v>
      </c>
      <c r="H38" s="50">
        <f>SUM(H39:H42)</f>
        <v>0</v>
      </c>
      <c r="J38" s="142"/>
    </row>
    <row r="39" spans="1:8" ht="96" customHeight="1">
      <c r="A39" s="18" t="s">
        <v>182</v>
      </c>
      <c r="B39" s="9" t="s">
        <v>147</v>
      </c>
      <c r="C39" s="9" t="s">
        <v>158</v>
      </c>
      <c r="D39" s="9" t="s">
        <v>19</v>
      </c>
      <c r="E39" s="9" t="s">
        <v>152</v>
      </c>
      <c r="F39" s="49">
        <f t="shared" si="2"/>
        <v>13193.1</v>
      </c>
      <c r="G39" s="49">
        <f>G40</f>
        <v>13193.1</v>
      </c>
      <c r="H39" s="49"/>
    </row>
    <row r="40" spans="1:10" ht="39" customHeight="1">
      <c r="A40" s="18" t="s">
        <v>184</v>
      </c>
      <c r="B40" s="9" t="s">
        <v>147</v>
      </c>
      <c r="C40" s="9" t="s">
        <v>158</v>
      </c>
      <c r="D40" s="9" t="s">
        <v>19</v>
      </c>
      <c r="E40" s="9" t="s">
        <v>183</v>
      </c>
      <c r="F40" s="49">
        <f t="shared" si="2"/>
        <v>13193.1</v>
      </c>
      <c r="G40" s="49">
        <f>9994.7+180+3018.4</f>
        <v>13193.1</v>
      </c>
      <c r="H40" s="49"/>
      <c r="J40" s="118"/>
    </row>
    <row r="41" spans="1:8" ht="33" customHeight="1">
      <c r="A41" s="18" t="s">
        <v>185</v>
      </c>
      <c r="B41" s="9" t="s">
        <v>147</v>
      </c>
      <c r="C41" s="9" t="s">
        <v>158</v>
      </c>
      <c r="D41" s="9" t="s">
        <v>19</v>
      </c>
      <c r="E41" s="9" t="s">
        <v>156</v>
      </c>
      <c r="F41" s="49">
        <f t="shared" si="2"/>
        <v>7535.786389999999</v>
      </c>
      <c r="G41" s="49">
        <f>G42</f>
        <v>7535.786389999999</v>
      </c>
      <c r="H41" s="49"/>
    </row>
    <row r="42" spans="1:8" ht="49.5" customHeight="1">
      <c r="A42" s="18" t="s">
        <v>186</v>
      </c>
      <c r="B42" s="9" t="s">
        <v>147</v>
      </c>
      <c r="C42" s="9" t="s">
        <v>158</v>
      </c>
      <c r="D42" s="9" t="s">
        <v>19</v>
      </c>
      <c r="E42" s="9" t="s">
        <v>187</v>
      </c>
      <c r="F42" s="49">
        <f t="shared" si="2"/>
        <v>7535.786389999999</v>
      </c>
      <c r="G42" s="49">
        <f>9616.943-2000-81.15661</f>
        <v>7535.786389999999</v>
      </c>
      <c r="H42" s="49"/>
    </row>
    <row r="43" spans="1:8" ht="18" customHeight="1">
      <c r="A43" s="18" t="s">
        <v>190</v>
      </c>
      <c r="B43" s="9" t="s">
        <v>147</v>
      </c>
      <c r="C43" s="9" t="s">
        <v>158</v>
      </c>
      <c r="D43" s="9" t="s">
        <v>19</v>
      </c>
      <c r="E43" s="9" t="s">
        <v>191</v>
      </c>
      <c r="F43" s="49">
        <f t="shared" si="2"/>
        <v>492</v>
      </c>
      <c r="G43" s="49">
        <f>G44</f>
        <v>492</v>
      </c>
      <c r="H43" s="49"/>
    </row>
    <row r="44" spans="1:8" ht="17.25" customHeight="1">
      <c r="A44" s="45" t="s">
        <v>188</v>
      </c>
      <c r="B44" s="9" t="s">
        <v>147</v>
      </c>
      <c r="C44" s="9" t="s">
        <v>158</v>
      </c>
      <c r="D44" s="9" t="s">
        <v>19</v>
      </c>
      <c r="E44" s="9" t="s">
        <v>189</v>
      </c>
      <c r="F44" s="49">
        <f t="shared" si="2"/>
        <v>492</v>
      </c>
      <c r="G44" s="49">
        <f>492</f>
        <v>492</v>
      </c>
      <c r="H44" s="49"/>
    </row>
    <row r="45" spans="1:8" ht="49.5" customHeight="1">
      <c r="A45" s="45" t="s">
        <v>689</v>
      </c>
      <c r="B45" s="9" t="s">
        <v>147</v>
      </c>
      <c r="C45" s="9" t="s">
        <v>372</v>
      </c>
      <c r="D45" s="9" t="s">
        <v>439</v>
      </c>
      <c r="E45" s="9" t="s">
        <v>393</v>
      </c>
      <c r="F45" s="49">
        <f>H45</f>
        <v>173.891</v>
      </c>
      <c r="G45" s="49"/>
      <c r="H45" s="49">
        <f>H46</f>
        <v>173.891</v>
      </c>
    </row>
    <row r="46" spans="1:8" ht="33.75" customHeight="1">
      <c r="A46" s="18" t="s">
        <v>185</v>
      </c>
      <c r="B46" s="9" t="s">
        <v>147</v>
      </c>
      <c r="C46" s="9" t="s">
        <v>372</v>
      </c>
      <c r="D46" s="9" t="s">
        <v>439</v>
      </c>
      <c r="E46" s="9" t="s">
        <v>156</v>
      </c>
      <c r="F46" s="49">
        <f>H46</f>
        <v>173.891</v>
      </c>
      <c r="G46" s="49"/>
      <c r="H46" s="49">
        <f>H47</f>
        <v>173.891</v>
      </c>
    </row>
    <row r="47" spans="1:8" ht="52.5" customHeight="1">
      <c r="A47" s="18" t="s">
        <v>186</v>
      </c>
      <c r="B47" s="9" t="s">
        <v>147</v>
      </c>
      <c r="C47" s="9" t="s">
        <v>372</v>
      </c>
      <c r="D47" s="9" t="s">
        <v>439</v>
      </c>
      <c r="E47" s="9" t="s">
        <v>187</v>
      </c>
      <c r="F47" s="49">
        <f>H47</f>
        <v>173.891</v>
      </c>
      <c r="G47" s="49"/>
      <c r="H47" s="90">
        <v>173.891</v>
      </c>
    </row>
    <row r="48" spans="1:10" ht="63" customHeight="1">
      <c r="A48" s="30" t="s">
        <v>382</v>
      </c>
      <c r="B48" s="44" t="s">
        <v>147</v>
      </c>
      <c r="C48" s="44" t="s">
        <v>160</v>
      </c>
      <c r="D48" s="44" t="s">
        <v>307</v>
      </c>
      <c r="E48" s="44" t="s">
        <v>393</v>
      </c>
      <c r="F48" s="89">
        <f>G48+H48</f>
        <v>9428.142</v>
      </c>
      <c r="G48" s="89">
        <f>G49</f>
        <v>9428.142</v>
      </c>
      <c r="H48" s="89">
        <f>H49</f>
        <v>0</v>
      </c>
      <c r="J48" s="114"/>
    </row>
    <row r="49" spans="1:8" ht="33.75" customHeight="1">
      <c r="A49" s="18" t="s">
        <v>342</v>
      </c>
      <c r="B49" s="9" t="s">
        <v>147</v>
      </c>
      <c r="C49" s="9" t="s">
        <v>160</v>
      </c>
      <c r="D49" s="9" t="s">
        <v>15</v>
      </c>
      <c r="E49" s="9" t="s">
        <v>393</v>
      </c>
      <c r="F49" s="49">
        <f t="shared" si="2"/>
        <v>9428.142</v>
      </c>
      <c r="G49" s="49">
        <f>G50</f>
        <v>9428.142</v>
      </c>
      <c r="H49" s="49">
        <f>H50</f>
        <v>0</v>
      </c>
    </row>
    <row r="50" spans="1:8" ht="47.25" customHeight="1">
      <c r="A50" s="18" t="s">
        <v>151</v>
      </c>
      <c r="B50" s="9" t="s">
        <v>147</v>
      </c>
      <c r="C50" s="9" t="s">
        <v>160</v>
      </c>
      <c r="D50" s="9" t="s">
        <v>16</v>
      </c>
      <c r="E50" s="9" t="s">
        <v>393</v>
      </c>
      <c r="F50" s="49">
        <f t="shared" si="2"/>
        <v>9428.142</v>
      </c>
      <c r="G50" s="49">
        <f>G51+G58+G65</f>
        <v>9428.142</v>
      </c>
      <c r="H50" s="49">
        <f>H51+H58+H65</f>
        <v>0</v>
      </c>
    </row>
    <row r="51" spans="1:9" s="113" customFormat="1" ht="48.75" customHeight="1">
      <c r="A51" s="22" t="s">
        <v>279</v>
      </c>
      <c r="B51" s="19" t="s">
        <v>147</v>
      </c>
      <c r="C51" s="19" t="s">
        <v>160</v>
      </c>
      <c r="D51" s="19" t="s">
        <v>19</v>
      </c>
      <c r="E51" s="19" t="s">
        <v>393</v>
      </c>
      <c r="F51" s="50">
        <f t="shared" si="2"/>
        <v>6868.116</v>
      </c>
      <c r="G51" s="50">
        <f>G52+G54+G56</f>
        <v>6868.116</v>
      </c>
      <c r="H51" s="50">
        <f>SUM(H52:H57)</f>
        <v>0</v>
      </c>
      <c r="I51" s="110"/>
    </row>
    <row r="52" spans="1:8" ht="95.25" customHeight="1">
      <c r="A52" s="18" t="s">
        <v>182</v>
      </c>
      <c r="B52" s="9" t="s">
        <v>147</v>
      </c>
      <c r="C52" s="9" t="s">
        <v>160</v>
      </c>
      <c r="D52" s="9" t="s">
        <v>19</v>
      </c>
      <c r="E52" s="9" t="s">
        <v>152</v>
      </c>
      <c r="F52" s="49">
        <f t="shared" si="2"/>
        <v>5906.516</v>
      </c>
      <c r="G52" s="49">
        <f>G53</f>
        <v>5906.516</v>
      </c>
      <c r="H52" s="49"/>
    </row>
    <row r="53" spans="1:8" ht="33" customHeight="1">
      <c r="A53" s="18" t="s">
        <v>184</v>
      </c>
      <c r="B53" s="9" t="s">
        <v>147</v>
      </c>
      <c r="C53" s="9" t="s">
        <v>160</v>
      </c>
      <c r="D53" s="9" t="s">
        <v>19</v>
      </c>
      <c r="E53" s="9" t="s">
        <v>183</v>
      </c>
      <c r="F53" s="49">
        <f t="shared" si="2"/>
        <v>5906.516</v>
      </c>
      <c r="G53" s="49">
        <f>5911.516-5</f>
        <v>5906.516</v>
      </c>
      <c r="H53" s="49"/>
    </row>
    <row r="54" spans="1:8" ht="33" customHeight="1">
      <c r="A54" s="18" t="s">
        <v>185</v>
      </c>
      <c r="B54" s="9" t="s">
        <v>147</v>
      </c>
      <c r="C54" s="9" t="s">
        <v>160</v>
      </c>
      <c r="D54" s="9" t="s">
        <v>19</v>
      </c>
      <c r="E54" s="9" t="s">
        <v>156</v>
      </c>
      <c r="F54" s="49">
        <f t="shared" si="2"/>
        <v>959.6</v>
      </c>
      <c r="G54" s="49">
        <f>G55</f>
        <v>959.6</v>
      </c>
      <c r="H54" s="49"/>
    </row>
    <row r="55" spans="1:10" ht="48" customHeight="1">
      <c r="A55" s="18" t="s">
        <v>186</v>
      </c>
      <c r="B55" s="9" t="s">
        <v>147</v>
      </c>
      <c r="C55" s="9" t="s">
        <v>160</v>
      </c>
      <c r="D55" s="9" t="s">
        <v>19</v>
      </c>
      <c r="E55" s="9" t="s">
        <v>187</v>
      </c>
      <c r="F55" s="49">
        <f t="shared" si="2"/>
        <v>959.6</v>
      </c>
      <c r="G55" s="49">
        <v>959.6</v>
      </c>
      <c r="H55" s="49"/>
      <c r="J55" s="118"/>
    </row>
    <row r="56" spans="1:8" ht="17.25" customHeight="1">
      <c r="A56" s="18" t="s">
        <v>190</v>
      </c>
      <c r="B56" s="9" t="s">
        <v>147</v>
      </c>
      <c r="C56" s="9" t="s">
        <v>160</v>
      </c>
      <c r="D56" s="9" t="s">
        <v>19</v>
      </c>
      <c r="E56" s="9" t="s">
        <v>191</v>
      </c>
      <c r="F56" s="49">
        <f t="shared" si="2"/>
        <v>2</v>
      </c>
      <c r="G56" s="49">
        <f>G57</f>
        <v>2</v>
      </c>
      <c r="H56" s="49"/>
    </row>
    <row r="57" spans="1:8" ht="17.25" customHeight="1">
      <c r="A57" s="18" t="s">
        <v>188</v>
      </c>
      <c r="B57" s="9" t="s">
        <v>147</v>
      </c>
      <c r="C57" s="9" t="s">
        <v>160</v>
      </c>
      <c r="D57" s="9" t="s">
        <v>19</v>
      </c>
      <c r="E57" s="9" t="s">
        <v>189</v>
      </c>
      <c r="F57" s="49">
        <f t="shared" si="2"/>
        <v>2</v>
      </c>
      <c r="G57" s="49">
        <v>2</v>
      </c>
      <c r="H57" s="49"/>
    </row>
    <row r="58" spans="1:9" s="113" customFormat="1" ht="48" customHeight="1">
      <c r="A58" s="22" t="s">
        <v>161</v>
      </c>
      <c r="B58" s="19" t="s">
        <v>147</v>
      </c>
      <c r="C58" s="19" t="s">
        <v>160</v>
      </c>
      <c r="D58" s="19" t="s">
        <v>19</v>
      </c>
      <c r="E58" s="19" t="s">
        <v>393</v>
      </c>
      <c r="F58" s="50">
        <f t="shared" si="2"/>
        <v>985.29</v>
      </c>
      <c r="G58" s="50">
        <f>G61+G63+G59</f>
        <v>985.29</v>
      </c>
      <c r="H58" s="50"/>
      <c r="I58" s="127"/>
    </row>
    <row r="59" spans="1:9" s="113" customFormat="1" ht="100.5" customHeight="1">
      <c r="A59" s="18" t="s">
        <v>182</v>
      </c>
      <c r="B59" s="9" t="s">
        <v>147</v>
      </c>
      <c r="C59" s="9" t="s">
        <v>160</v>
      </c>
      <c r="D59" s="9" t="s">
        <v>20</v>
      </c>
      <c r="E59" s="9" t="s">
        <v>152</v>
      </c>
      <c r="F59" s="49">
        <f>G59+H59</f>
        <v>826.49</v>
      </c>
      <c r="G59" s="49">
        <f>G60</f>
        <v>826.49</v>
      </c>
      <c r="H59" s="50"/>
      <c r="I59" s="127"/>
    </row>
    <row r="60" spans="1:9" s="113" customFormat="1" ht="48" customHeight="1">
      <c r="A60" s="18" t="s">
        <v>184</v>
      </c>
      <c r="B60" s="9" t="s">
        <v>147</v>
      </c>
      <c r="C60" s="9" t="s">
        <v>160</v>
      </c>
      <c r="D60" s="9" t="s">
        <v>20</v>
      </c>
      <c r="E60" s="9" t="s">
        <v>183</v>
      </c>
      <c r="F60" s="49">
        <f>G60+H60</f>
        <v>826.49</v>
      </c>
      <c r="G60" s="49">
        <f>634.785+191.705</f>
        <v>826.49</v>
      </c>
      <c r="H60" s="50"/>
      <c r="I60" s="127"/>
    </row>
    <row r="61" spans="1:8" ht="34.5" customHeight="1">
      <c r="A61" s="18" t="s">
        <v>185</v>
      </c>
      <c r="B61" s="9" t="s">
        <v>147</v>
      </c>
      <c r="C61" s="9" t="s">
        <v>160</v>
      </c>
      <c r="D61" s="9" t="s">
        <v>19</v>
      </c>
      <c r="E61" s="9" t="s">
        <v>156</v>
      </c>
      <c r="F61" s="49">
        <f t="shared" si="2"/>
        <v>156.8</v>
      </c>
      <c r="G61" s="49">
        <f>G62</f>
        <v>156.8</v>
      </c>
      <c r="H61" s="49"/>
    </row>
    <row r="62" spans="1:8" ht="45.75" customHeight="1">
      <c r="A62" s="18" t="s">
        <v>186</v>
      </c>
      <c r="B62" s="9" t="s">
        <v>147</v>
      </c>
      <c r="C62" s="9" t="s">
        <v>160</v>
      </c>
      <c r="D62" s="9" t="s">
        <v>19</v>
      </c>
      <c r="E62" s="9" t="s">
        <v>187</v>
      </c>
      <c r="F62" s="49">
        <f t="shared" si="2"/>
        <v>156.8</v>
      </c>
      <c r="G62" s="49">
        <f>61.8+50+45</f>
        <v>156.8</v>
      </c>
      <c r="H62" s="49"/>
    </row>
    <row r="63" spans="1:8" ht="16.5" customHeight="1">
      <c r="A63" s="18" t="s">
        <v>190</v>
      </c>
      <c r="B63" s="9" t="s">
        <v>147</v>
      </c>
      <c r="C63" s="9" t="s">
        <v>160</v>
      </c>
      <c r="D63" s="9" t="s">
        <v>19</v>
      </c>
      <c r="E63" s="9" t="s">
        <v>191</v>
      </c>
      <c r="F63" s="49">
        <f t="shared" si="2"/>
        <v>2</v>
      </c>
      <c r="G63" s="49">
        <f>G64</f>
        <v>2</v>
      </c>
      <c r="H63" s="49"/>
    </row>
    <row r="64" spans="1:8" ht="17.25" customHeight="1">
      <c r="A64" s="45" t="s">
        <v>188</v>
      </c>
      <c r="B64" s="9" t="s">
        <v>147</v>
      </c>
      <c r="C64" s="9" t="s">
        <v>160</v>
      </c>
      <c r="D64" s="9" t="s">
        <v>19</v>
      </c>
      <c r="E64" s="9" t="s">
        <v>189</v>
      </c>
      <c r="F64" s="49">
        <f t="shared" si="2"/>
        <v>2</v>
      </c>
      <c r="G64" s="49">
        <v>2</v>
      </c>
      <c r="H64" s="49"/>
    </row>
    <row r="65" spans="1:8" s="113" customFormat="1" ht="16.5" customHeight="1">
      <c r="A65" s="22" t="s">
        <v>162</v>
      </c>
      <c r="B65" s="19" t="s">
        <v>147</v>
      </c>
      <c r="C65" s="19" t="s">
        <v>160</v>
      </c>
      <c r="D65" s="19" t="s">
        <v>20</v>
      </c>
      <c r="E65" s="19" t="s">
        <v>393</v>
      </c>
      <c r="F65" s="50">
        <f t="shared" si="2"/>
        <v>1574.7359999999999</v>
      </c>
      <c r="G65" s="50">
        <f>G67</f>
        <v>1574.7359999999999</v>
      </c>
      <c r="H65" s="50">
        <f>H67</f>
        <v>0</v>
      </c>
    </row>
    <row r="66" spans="1:9" ht="94.5" customHeight="1">
      <c r="A66" s="18" t="s">
        <v>182</v>
      </c>
      <c r="B66" s="9" t="s">
        <v>147</v>
      </c>
      <c r="C66" s="9" t="s">
        <v>160</v>
      </c>
      <c r="D66" s="9" t="s">
        <v>20</v>
      </c>
      <c r="E66" s="9" t="s">
        <v>152</v>
      </c>
      <c r="F66" s="49">
        <f t="shared" si="2"/>
        <v>1574.7359999999999</v>
      </c>
      <c r="G66" s="49">
        <f>G67</f>
        <v>1574.7359999999999</v>
      </c>
      <c r="H66" s="49"/>
      <c r="I66" s="260"/>
    </row>
    <row r="67" spans="1:8" ht="34.5" customHeight="1">
      <c r="A67" s="18" t="s">
        <v>184</v>
      </c>
      <c r="B67" s="9" t="s">
        <v>147</v>
      </c>
      <c r="C67" s="9" t="s">
        <v>160</v>
      </c>
      <c r="D67" s="9" t="s">
        <v>20</v>
      </c>
      <c r="E67" s="9" t="s">
        <v>183</v>
      </c>
      <c r="F67" s="49">
        <f t="shared" si="2"/>
        <v>1574.7359999999999</v>
      </c>
      <c r="G67" s="49">
        <f>1209.475+365.261</f>
        <v>1574.7359999999999</v>
      </c>
      <c r="H67" s="49"/>
    </row>
    <row r="68" spans="1:8" ht="18.75" customHeight="1" hidden="1">
      <c r="A68" s="18" t="s">
        <v>163</v>
      </c>
      <c r="B68" s="9" t="s">
        <v>147</v>
      </c>
      <c r="C68" s="9" t="s">
        <v>164</v>
      </c>
      <c r="D68" s="9" t="s">
        <v>392</v>
      </c>
      <c r="E68" s="9" t="s">
        <v>393</v>
      </c>
      <c r="F68" s="49">
        <f>G68+H68</f>
        <v>0</v>
      </c>
      <c r="G68" s="49">
        <f>G69</f>
        <v>0</v>
      </c>
      <c r="H68" s="49">
        <f>H69</f>
        <v>0</v>
      </c>
    </row>
    <row r="69" spans="1:8" ht="33" customHeight="1" hidden="1">
      <c r="A69" s="18" t="s">
        <v>165</v>
      </c>
      <c r="B69" s="9" t="s">
        <v>147</v>
      </c>
      <c r="C69" s="9" t="s">
        <v>164</v>
      </c>
      <c r="D69" s="9" t="s">
        <v>272</v>
      </c>
      <c r="E69" s="9" t="s">
        <v>393</v>
      </c>
      <c r="F69" s="49">
        <f t="shared" si="2"/>
        <v>0</v>
      </c>
      <c r="G69" s="49">
        <f>G71</f>
        <v>0</v>
      </c>
      <c r="H69" s="49">
        <f>H71</f>
        <v>0</v>
      </c>
    </row>
    <row r="70" spans="1:8" ht="16.5" customHeight="1" hidden="1">
      <c r="A70" s="18" t="s">
        <v>190</v>
      </c>
      <c r="B70" s="9" t="s">
        <v>147</v>
      </c>
      <c r="C70" s="9" t="s">
        <v>164</v>
      </c>
      <c r="D70" s="9" t="s">
        <v>272</v>
      </c>
      <c r="E70" s="9" t="s">
        <v>191</v>
      </c>
      <c r="F70" s="49">
        <f t="shared" si="2"/>
        <v>0</v>
      </c>
      <c r="G70" s="49">
        <f>G71</f>
        <v>0</v>
      </c>
      <c r="H70" s="49"/>
    </row>
    <row r="71" spans="1:8" ht="18.75" customHeight="1" hidden="1">
      <c r="A71" s="18" t="s">
        <v>192</v>
      </c>
      <c r="B71" s="9" t="s">
        <v>147</v>
      </c>
      <c r="C71" s="9" t="s">
        <v>164</v>
      </c>
      <c r="D71" s="9" t="s">
        <v>272</v>
      </c>
      <c r="E71" s="9" t="s">
        <v>193</v>
      </c>
      <c r="F71" s="49">
        <f t="shared" si="2"/>
        <v>0</v>
      </c>
      <c r="G71" s="49">
        <v>0</v>
      </c>
      <c r="H71" s="49"/>
    </row>
    <row r="72" spans="1:8" ht="39" customHeight="1" hidden="1">
      <c r="A72" s="46" t="s">
        <v>479</v>
      </c>
      <c r="B72" s="44" t="s">
        <v>147</v>
      </c>
      <c r="C72" s="44" t="s">
        <v>375</v>
      </c>
      <c r="D72" s="44" t="s">
        <v>307</v>
      </c>
      <c r="E72" s="44" t="s">
        <v>393</v>
      </c>
      <c r="F72" s="89">
        <f t="shared" si="2"/>
        <v>0</v>
      </c>
      <c r="G72" s="89">
        <f>G73</f>
        <v>0</v>
      </c>
      <c r="H72" s="89"/>
    </row>
    <row r="73" spans="1:8" ht="39" customHeight="1" hidden="1">
      <c r="A73" s="18" t="s">
        <v>480</v>
      </c>
      <c r="B73" s="9" t="s">
        <v>147</v>
      </c>
      <c r="C73" s="9" t="s">
        <v>375</v>
      </c>
      <c r="D73" s="9" t="s">
        <v>15</v>
      </c>
      <c r="E73" s="9" t="s">
        <v>393</v>
      </c>
      <c r="F73" s="49">
        <f t="shared" si="2"/>
        <v>0</v>
      </c>
      <c r="G73" s="49">
        <f>G74</f>
        <v>0</v>
      </c>
      <c r="H73" s="49"/>
    </row>
    <row r="74" spans="1:8" ht="39" customHeight="1" hidden="1">
      <c r="A74" s="18" t="s">
        <v>151</v>
      </c>
      <c r="B74" s="9" t="s">
        <v>147</v>
      </c>
      <c r="C74" s="9" t="s">
        <v>375</v>
      </c>
      <c r="D74" s="9" t="s">
        <v>16</v>
      </c>
      <c r="E74" s="9" t="s">
        <v>393</v>
      </c>
      <c r="F74" s="49">
        <f t="shared" si="2"/>
        <v>0</v>
      </c>
      <c r="G74" s="49">
        <f>G75</f>
        <v>0</v>
      </c>
      <c r="H74" s="49"/>
    </row>
    <row r="75" spans="1:8" ht="39" customHeight="1" hidden="1">
      <c r="A75" s="18" t="s">
        <v>481</v>
      </c>
      <c r="B75" s="9" t="s">
        <v>147</v>
      </c>
      <c r="C75" s="9" t="s">
        <v>375</v>
      </c>
      <c r="D75" s="9" t="s">
        <v>482</v>
      </c>
      <c r="E75" s="9" t="s">
        <v>393</v>
      </c>
      <c r="F75" s="49">
        <f t="shared" si="2"/>
        <v>0</v>
      </c>
      <c r="G75" s="49">
        <f>G76</f>
        <v>0</v>
      </c>
      <c r="H75" s="49"/>
    </row>
    <row r="76" spans="1:8" ht="39" customHeight="1" hidden="1">
      <c r="A76" s="18" t="s">
        <v>190</v>
      </c>
      <c r="B76" s="9" t="s">
        <v>147</v>
      </c>
      <c r="C76" s="9" t="s">
        <v>375</v>
      </c>
      <c r="D76" s="9" t="s">
        <v>482</v>
      </c>
      <c r="E76" s="9" t="s">
        <v>191</v>
      </c>
      <c r="F76" s="49">
        <f t="shared" si="2"/>
        <v>0</v>
      </c>
      <c r="G76" s="49">
        <f>G77</f>
        <v>0</v>
      </c>
      <c r="H76" s="49"/>
    </row>
    <row r="77" spans="1:8" ht="17.25" customHeight="1" hidden="1">
      <c r="A77" s="155" t="s">
        <v>527</v>
      </c>
      <c r="B77" s="9" t="s">
        <v>147</v>
      </c>
      <c r="C77" s="9" t="s">
        <v>375</v>
      </c>
      <c r="D77" s="9" t="s">
        <v>482</v>
      </c>
      <c r="E77" s="9" t="s">
        <v>528</v>
      </c>
      <c r="F77" s="49">
        <f t="shared" si="2"/>
        <v>0</v>
      </c>
      <c r="G77" s="49">
        <v>0</v>
      </c>
      <c r="H77" s="49"/>
    </row>
    <row r="78" spans="1:8" ht="19.5" customHeight="1">
      <c r="A78" s="46" t="s">
        <v>163</v>
      </c>
      <c r="B78" s="44" t="s">
        <v>147</v>
      </c>
      <c r="C78" s="44" t="s">
        <v>164</v>
      </c>
      <c r="D78" s="44" t="s">
        <v>307</v>
      </c>
      <c r="E78" s="44" t="s">
        <v>393</v>
      </c>
      <c r="F78" s="89">
        <f t="shared" si="2"/>
        <v>8365.16</v>
      </c>
      <c r="G78" s="89">
        <f>G79</f>
        <v>8365.16</v>
      </c>
      <c r="H78" s="89"/>
    </row>
    <row r="79" spans="1:8" ht="33.75" customHeight="1">
      <c r="A79" s="156" t="s">
        <v>150</v>
      </c>
      <c r="B79" s="9" t="s">
        <v>147</v>
      </c>
      <c r="C79" s="9" t="s">
        <v>164</v>
      </c>
      <c r="D79" s="65" t="s">
        <v>15</v>
      </c>
      <c r="E79" s="65" t="s">
        <v>393</v>
      </c>
      <c r="F79" s="49">
        <f t="shared" si="2"/>
        <v>8365.16</v>
      </c>
      <c r="G79" s="49">
        <f>G80</f>
        <v>8365.16</v>
      </c>
      <c r="H79" s="49"/>
    </row>
    <row r="80" spans="1:8" ht="49.5" customHeight="1">
      <c r="A80" s="156" t="s">
        <v>151</v>
      </c>
      <c r="B80" s="9" t="s">
        <v>147</v>
      </c>
      <c r="C80" s="9" t="s">
        <v>164</v>
      </c>
      <c r="D80" s="65" t="s">
        <v>16</v>
      </c>
      <c r="E80" s="65" t="s">
        <v>393</v>
      </c>
      <c r="F80" s="49">
        <f t="shared" si="2"/>
        <v>8365.16</v>
      </c>
      <c r="G80" s="49">
        <f>G81</f>
        <v>8365.16</v>
      </c>
      <c r="H80" s="49"/>
    </row>
    <row r="81" spans="1:8" ht="33" customHeight="1">
      <c r="A81" s="156" t="s">
        <v>529</v>
      </c>
      <c r="B81" s="9" t="s">
        <v>147</v>
      </c>
      <c r="C81" s="9" t="s">
        <v>164</v>
      </c>
      <c r="D81" s="9" t="s">
        <v>530</v>
      </c>
      <c r="E81" s="65" t="s">
        <v>393</v>
      </c>
      <c r="F81" s="49">
        <f t="shared" si="2"/>
        <v>8365.16</v>
      </c>
      <c r="G81" s="49">
        <f>G82</f>
        <v>8365.16</v>
      </c>
      <c r="H81" s="49"/>
    </row>
    <row r="82" spans="1:8" ht="20.25" customHeight="1">
      <c r="A82" s="156" t="s">
        <v>190</v>
      </c>
      <c r="B82" s="9" t="s">
        <v>147</v>
      </c>
      <c r="C82" s="9" t="s">
        <v>164</v>
      </c>
      <c r="D82" s="9" t="s">
        <v>530</v>
      </c>
      <c r="E82" s="65" t="s">
        <v>191</v>
      </c>
      <c r="F82" s="49">
        <f t="shared" si="2"/>
        <v>8365.16</v>
      </c>
      <c r="G82" s="49">
        <f>G83</f>
        <v>8365.16</v>
      </c>
      <c r="H82" s="49"/>
    </row>
    <row r="83" spans="1:8" ht="18" customHeight="1">
      <c r="A83" s="156" t="s">
        <v>192</v>
      </c>
      <c r="B83" s="9" t="s">
        <v>147</v>
      </c>
      <c r="C83" s="9" t="s">
        <v>164</v>
      </c>
      <c r="D83" s="9" t="s">
        <v>530</v>
      </c>
      <c r="E83" s="65" t="s">
        <v>193</v>
      </c>
      <c r="F83" s="49">
        <f t="shared" si="2"/>
        <v>8365.16</v>
      </c>
      <c r="G83" s="49">
        <f>500-14.84-120+8000</f>
        <v>8365.16</v>
      </c>
      <c r="H83" s="49"/>
    </row>
    <row r="84" spans="1:10" ht="18.75" customHeight="1">
      <c r="A84" s="47" t="s">
        <v>341</v>
      </c>
      <c r="B84" s="11" t="s">
        <v>147</v>
      </c>
      <c r="C84" s="11" t="s">
        <v>166</v>
      </c>
      <c r="D84" s="11" t="s">
        <v>307</v>
      </c>
      <c r="E84" s="11" t="s">
        <v>393</v>
      </c>
      <c r="F84" s="91">
        <f t="shared" si="2"/>
        <v>11487.755560000001</v>
      </c>
      <c r="G84" s="91">
        <f>G85+G122+G164+G182+G111+G185+G188+G202+G205</f>
        <v>6070.4356099999995</v>
      </c>
      <c r="H84" s="91">
        <f>H85</f>
        <v>5417.319950000001</v>
      </c>
      <c r="J84" s="114"/>
    </row>
    <row r="85" spans="1:8" ht="17.25" customHeight="1">
      <c r="A85" s="18" t="s">
        <v>167</v>
      </c>
      <c r="B85" s="9" t="s">
        <v>147</v>
      </c>
      <c r="C85" s="9" t="s">
        <v>166</v>
      </c>
      <c r="D85" s="9" t="s">
        <v>307</v>
      </c>
      <c r="E85" s="9" t="s">
        <v>393</v>
      </c>
      <c r="F85" s="49">
        <f t="shared" si="2"/>
        <v>5417.319950000001</v>
      </c>
      <c r="G85" s="49">
        <f>G86+G91+G96+G101+G106</f>
        <v>0</v>
      </c>
      <c r="H85" s="49">
        <f>H86+H91+H96+H101+H106+H145+H109</f>
        <v>5417.319950000001</v>
      </c>
    </row>
    <row r="86" spans="1:10" s="113" customFormat="1" ht="64.5" customHeight="1">
      <c r="A86" s="22" t="s">
        <v>168</v>
      </c>
      <c r="B86" s="19" t="s">
        <v>147</v>
      </c>
      <c r="C86" s="19" t="s">
        <v>166</v>
      </c>
      <c r="D86" s="19" t="s">
        <v>21</v>
      </c>
      <c r="E86" s="19" t="s">
        <v>393</v>
      </c>
      <c r="F86" s="50">
        <f t="shared" si="2"/>
        <v>830.9090000000001</v>
      </c>
      <c r="G86" s="50">
        <f>SUM(G87:G90)</f>
        <v>0</v>
      </c>
      <c r="H86" s="50">
        <f>H87+H89</f>
        <v>830.9090000000001</v>
      </c>
      <c r="J86" s="119"/>
    </row>
    <row r="87" spans="1:9" ht="96" customHeight="1">
      <c r="A87" s="18" t="s">
        <v>182</v>
      </c>
      <c r="B87" s="9" t="s">
        <v>147</v>
      </c>
      <c r="C87" s="9" t="s">
        <v>166</v>
      </c>
      <c r="D87" s="9" t="s">
        <v>21</v>
      </c>
      <c r="E87" s="9" t="s">
        <v>152</v>
      </c>
      <c r="F87" s="49">
        <f t="shared" si="2"/>
        <v>565.374</v>
      </c>
      <c r="G87" s="49"/>
      <c r="H87" s="49">
        <f>H88</f>
        <v>565.374</v>
      </c>
      <c r="I87" s="118"/>
    </row>
    <row r="88" spans="1:8" ht="33" customHeight="1">
      <c r="A88" s="37" t="s">
        <v>184</v>
      </c>
      <c r="B88" s="9" t="s">
        <v>147</v>
      </c>
      <c r="C88" s="9" t="s">
        <v>166</v>
      </c>
      <c r="D88" s="9" t="s">
        <v>21</v>
      </c>
      <c r="E88" s="9" t="s">
        <v>183</v>
      </c>
      <c r="F88" s="49">
        <f t="shared" si="2"/>
        <v>565.374</v>
      </c>
      <c r="G88" s="49"/>
      <c r="H88" s="49">
        <v>565.374</v>
      </c>
    </row>
    <row r="89" spans="1:8" ht="33.75" customHeight="1">
      <c r="A89" s="18" t="s">
        <v>185</v>
      </c>
      <c r="B89" s="9" t="s">
        <v>147</v>
      </c>
      <c r="C89" s="9" t="s">
        <v>166</v>
      </c>
      <c r="D89" s="9" t="s">
        <v>21</v>
      </c>
      <c r="E89" s="9" t="s">
        <v>156</v>
      </c>
      <c r="F89" s="49">
        <f t="shared" si="2"/>
        <v>265.535</v>
      </c>
      <c r="G89" s="49"/>
      <c r="H89" s="49">
        <f>H90</f>
        <v>265.535</v>
      </c>
    </row>
    <row r="90" spans="1:8" ht="48.75" customHeight="1">
      <c r="A90" s="37" t="s">
        <v>186</v>
      </c>
      <c r="B90" s="9" t="s">
        <v>147</v>
      </c>
      <c r="C90" s="9" t="s">
        <v>166</v>
      </c>
      <c r="D90" s="9" t="s">
        <v>21</v>
      </c>
      <c r="E90" s="9" t="s">
        <v>187</v>
      </c>
      <c r="F90" s="49">
        <f t="shared" si="2"/>
        <v>265.535</v>
      </c>
      <c r="G90" s="49"/>
      <c r="H90" s="49">
        <v>265.535</v>
      </c>
    </row>
    <row r="91" spans="1:10" s="128" customFormat="1" ht="48" customHeight="1">
      <c r="A91" s="22" t="s">
        <v>403</v>
      </c>
      <c r="B91" s="19" t="s">
        <v>147</v>
      </c>
      <c r="C91" s="19" t="s">
        <v>166</v>
      </c>
      <c r="D91" s="3" t="s">
        <v>765</v>
      </c>
      <c r="E91" s="19" t="s">
        <v>393</v>
      </c>
      <c r="F91" s="50">
        <f t="shared" si="2"/>
        <v>1256.2749999999999</v>
      </c>
      <c r="G91" s="50">
        <f>SUM(G92:G95)</f>
        <v>0</v>
      </c>
      <c r="H91" s="50">
        <f>H92+H94</f>
        <v>1256.2749999999999</v>
      </c>
      <c r="J91" s="129"/>
    </row>
    <row r="92" spans="1:8" s="131" customFormat="1" ht="96.75" customHeight="1">
      <c r="A92" s="18" t="s">
        <v>182</v>
      </c>
      <c r="B92" s="9" t="s">
        <v>147</v>
      </c>
      <c r="C92" s="9" t="s">
        <v>166</v>
      </c>
      <c r="D92" s="9" t="s">
        <v>765</v>
      </c>
      <c r="E92" s="9" t="s">
        <v>152</v>
      </c>
      <c r="F92" s="49">
        <f t="shared" si="2"/>
        <v>1206.34</v>
      </c>
      <c r="G92" s="91"/>
      <c r="H92" s="49">
        <f>H93</f>
        <v>1206.34</v>
      </c>
    </row>
    <row r="93" spans="1:8" ht="31.5" customHeight="1">
      <c r="A93" s="37" t="s">
        <v>184</v>
      </c>
      <c r="B93" s="9" t="s">
        <v>147</v>
      </c>
      <c r="C93" s="9" t="s">
        <v>166</v>
      </c>
      <c r="D93" s="9" t="s">
        <v>765</v>
      </c>
      <c r="E93" s="9" t="s">
        <v>183</v>
      </c>
      <c r="F93" s="49">
        <f t="shared" si="2"/>
        <v>1206.34</v>
      </c>
      <c r="G93" s="49"/>
      <c r="H93" s="49">
        <v>1206.34</v>
      </c>
    </row>
    <row r="94" spans="1:8" ht="33.75" customHeight="1">
      <c r="A94" s="18" t="s">
        <v>185</v>
      </c>
      <c r="B94" s="9" t="s">
        <v>147</v>
      </c>
      <c r="C94" s="9" t="s">
        <v>166</v>
      </c>
      <c r="D94" s="9" t="s">
        <v>765</v>
      </c>
      <c r="E94" s="9" t="s">
        <v>156</v>
      </c>
      <c r="F94" s="49">
        <f t="shared" si="2"/>
        <v>49.935</v>
      </c>
      <c r="G94" s="49"/>
      <c r="H94" s="49">
        <f>H95</f>
        <v>49.935</v>
      </c>
    </row>
    <row r="95" spans="1:8" ht="49.5" customHeight="1">
      <c r="A95" s="37" t="s">
        <v>186</v>
      </c>
      <c r="B95" s="9" t="s">
        <v>147</v>
      </c>
      <c r="C95" s="9" t="s">
        <v>166</v>
      </c>
      <c r="D95" s="9" t="s">
        <v>765</v>
      </c>
      <c r="E95" s="9" t="s">
        <v>187</v>
      </c>
      <c r="F95" s="49">
        <f t="shared" si="2"/>
        <v>49.935</v>
      </c>
      <c r="G95" s="49"/>
      <c r="H95" s="49">
        <v>49.935</v>
      </c>
    </row>
    <row r="96" spans="1:10" s="113" customFormat="1" ht="49.5" customHeight="1">
      <c r="A96" s="22" t="s">
        <v>169</v>
      </c>
      <c r="B96" s="19" t="s">
        <v>147</v>
      </c>
      <c r="C96" s="19" t="s">
        <v>166</v>
      </c>
      <c r="D96" s="19" t="s">
        <v>765</v>
      </c>
      <c r="E96" s="19" t="s">
        <v>393</v>
      </c>
      <c r="F96" s="50">
        <f t="shared" si="2"/>
        <v>803.815</v>
      </c>
      <c r="G96" s="50">
        <f>SUM(G97:G100)</f>
        <v>0</v>
      </c>
      <c r="H96" s="50">
        <f>H97+H99</f>
        <v>803.815</v>
      </c>
      <c r="J96" s="119"/>
    </row>
    <row r="97" spans="1:11" ht="97.5" customHeight="1">
      <c r="A97" s="18" t="s">
        <v>182</v>
      </c>
      <c r="B97" s="9" t="s">
        <v>147</v>
      </c>
      <c r="C97" s="9" t="s">
        <v>166</v>
      </c>
      <c r="D97" s="9" t="s">
        <v>765</v>
      </c>
      <c r="E97" s="9" t="s">
        <v>152</v>
      </c>
      <c r="F97" s="49">
        <f t="shared" si="2"/>
        <v>753.327</v>
      </c>
      <c r="G97" s="49"/>
      <c r="H97" s="49">
        <f>H98</f>
        <v>753.327</v>
      </c>
      <c r="J97" s="114"/>
      <c r="K97" s="114"/>
    </row>
    <row r="98" spans="1:10" ht="31.5" customHeight="1">
      <c r="A98" s="37" t="s">
        <v>184</v>
      </c>
      <c r="B98" s="9" t="s">
        <v>147</v>
      </c>
      <c r="C98" s="9" t="s">
        <v>166</v>
      </c>
      <c r="D98" s="9" t="s">
        <v>765</v>
      </c>
      <c r="E98" s="9" t="s">
        <v>183</v>
      </c>
      <c r="F98" s="49">
        <f t="shared" si="2"/>
        <v>753.327</v>
      </c>
      <c r="G98" s="49"/>
      <c r="H98" s="49">
        <v>753.327</v>
      </c>
      <c r="J98" s="114"/>
    </row>
    <row r="99" spans="1:8" ht="35.25" customHeight="1">
      <c r="A99" s="18" t="s">
        <v>185</v>
      </c>
      <c r="B99" s="9" t="s">
        <v>147</v>
      </c>
      <c r="C99" s="9" t="s">
        <v>166</v>
      </c>
      <c r="D99" s="9" t="s">
        <v>765</v>
      </c>
      <c r="E99" s="9" t="s">
        <v>156</v>
      </c>
      <c r="F99" s="49">
        <f t="shared" si="2"/>
        <v>50.488</v>
      </c>
      <c r="G99" s="49"/>
      <c r="H99" s="49">
        <f>H100</f>
        <v>50.488</v>
      </c>
    </row>
    <row r="100" spans="1:8" ht="48" customHeight="1">
      <c r="A100" s="37" t="s">
        <v>186</v>
      </c>
      <c r="B100" s="9" t="s">
        <v>147</v>
      </c>
      <c r="C100" s="9" t="s">
        <v>166</v>
      </c>
      <c r="D100" s="9" t="s">
        <v>765</v>
      </c>
      <c r="E100" s="9" t="s">
        <v>187</v>
      </c>
      <c r="F100" s="49">
        <f t="shared" si="2"/>
        <v>50.488</v>
      </c>
      <c r="G100" s="49"/>
      <c r="H100" s="49">
        <v>50.488</v>
      </c>
    </row>
    <row r="101" spans="1:10" s="113" customFormat="1" ht="108.75" customHeight="1">
      <c r="A101" s="22" t="s">
        <v>22</v>
      </c>
      <c r="B101" s="19" t="s">
        <v>147</v>
      </c>
      <c r="C101" s="19" t="s">
        <v>166</v>
      </c>
      <c r="D101" s="19" t="s">
        <v>308</v>
      </c>
      <c r="E101" s="19" t="s">
        <v>393</v>
      </c>
      <c r="F101" s="50">
        <f t="shared" si="2"/>
        <v>1442.603</v>
      </c>
      <c r="G101" s="50">
        <f>SUM(G102:G105)</f>
        <v>0</v>
      </c>
      <c r="H101" s="50">
        <f>H102+H104</f>
        <v>1442.603</v>
      </c>
      <c r="I101" s="130"/>
      <c r="J101" s="130"/>
    </row>
    <row r="102" spans="1:10" ht="96" customHeight="1">
      <c r="A102" s="18" t="s">
        <v>182</v>
      </c>
      <c r="B102" s="9" t="s">
        <v>147</v>
      </c>
      <c r="C102" s="9" t="s">
        <v>166</v>
      </c>
      <c r="D102" s="9" t="s">
        <v>308</v>
      </c>
      <c r="E102" s="9" t="s">
        <v>152</v>
      </c>
      <c r="F102" s="49">
        <f t="shared" si="2"/>
        <v>1332.423</v>
      </c>
      <c r="G102" s="49"/>
      <c r="H102" s="49">
        <f>H103</f>
        <v>1332.423</v>
      </c>
      <c r="I102" s="261"/>
      <c r="J102" s="261"/>
    </row>
    <row r="103" spans="1:10" ht="31.5" customHeight="1">
      <c r="A103" s="37" t="s">
        <v>184</v>
      </c>
      <c r="B103" s="9" t="s">
        <v>147</v>
      </c>
      <c r="C103" s="9" t="s">
        <v>166</v>
      </c>
      <c r="D103" s="9" t="s">
        <v>308</v>
      </c>
      <c r="E103" s="9" t="s">
        <v>183</v>
      </c>
      <c r="F103" s="49">
        <f t="shared" si="2"/>
        <v>1332.423</v>
      </c>
      <c r="G103" s="49"/>
      <c r="H103" s="49">
        <v>1332.423</v>
      </c>
      <c r="I103" s="261"/>
      <c r="J103" s="261"/>
    </row>
    <row r="104" spans="1:10" ht="33" customHeight="1">
      <c r="A104" s="18" t="s">
        <v>185</v>
      </c>
      <c r="B104" s="9" t="s">
        <v>147</v>
      </c>
      <c r="C104" s="9" t="s">
        <v>166</v>
      </c>
      <c r="D104" s="9" t="s">
        <v>308</v>
      </c>
      <c r="E104" s="9" t="s">
        <v>156</v>
      </c>
      <c r="F104" s="49">
        <f t="shared" si="2"/>
        <v>110.18</v>
      </c>
      <c r="G104" s="49"/>
      <c r="H104" s="49">
        <f>H105</f>
        <v>110.18</v>
      </c>
      <c r="I104" s="261"/>
      <c r="J104" s="261"/>
    </row>
    <row r="105" spans="1:10" ht="47.25" customHeight="1">
      <c r="A105" s="37" t="s">
        <v>186</v>
      </c>
      <c r="B105" s="9" t="s">
        <v>147</v>
      </c>
      <c r="C105" s="9" t="s">
        <v>166</v>
      </c>
      <c r="D105" s="9" t="s">
        <v>308</v>
      </c>
      <c r="E105" s="9" t="s">
        <v>187</v>
      </c>
      <c r="F105" s="49">
        <f t="shared" si="2"/>
        <v>110.18</v>
      </c>
      <c r="G105" s="49"/>
      <c r="H105" s="49">
        <v>110.18</v>
      </c>
      <c r="I105" s="261"/>
      <c r="J105" s="261"/>
    </row>
    <row r="106" spans="1:10" ht="78" customHeight="1">
      <c r="A106" s="33" t="s">
        <v>818</v>
      </c>
      <c r="B106" s="19" t="s">
        <v>147</v>
      </c>
      <c r="C106" s="19" t="s">
        <v>166</v>
      </c>
      <c r="D106" s="19" t="s">
        <v>819</v>
      </c>
      <c r="E106" s="19" t="s">
        <v>393</v>
      </c>
      <c r="F106" s="50">
        <f>G106+H106</f>
        <v>353.579</v>
      </c>
      <c r="G106" s="50"/>
      <c r="H106" s="50">
        <f>H107</f>
        <v>353.579</v>
      </c>
      <c r="I106" s="261"/>
      <c r="J106" s="261"/>
    </row>
    <row r="107" spans="1:10" ht="33" customHeight="1">
      <c r="A107" s="18" t="s">
        <v>185</v>
      </c>
      <c r="B107" s="9" t="s">
        <v>147</v>
      </c>
      <c r="C107" s="9" t="s">
        <v>166</v>
      </c>
      <c r="D107" s="9" t="s">
        <v>819</v>
      </c>
      <c r="E107" s="9" t="s">
        <v>156</v>
      </c>
      <c r="F107" s="49">
        <f>G107+H107</f>
        <v>353.579</v>
      </c>
      <c r="G107" s="49"/>
      <c r="H107" s="49">
        <f>H108</f>
        <v>353.579</v>
      </c>
      <c r="I107" s="261"/>
      <c r="J107" s="261"/>
    </row>
    <row r="108" spans="1:10" ht="48" customHeight="1">
      <c r="A108" s="37" t="s">
        <v>186</v>
      </c>
      <c r="B108" s="9" t="s">
        <v>147</v>
      </c>
      <c r="C108" s="9" t="s">
        <v>166</v>
      </c>
      <c r="D108" s="9" t="s">
        <v>819</v>
      </c>
      <c r="E108" s="9" t="s">
        <v>187</v>
      </c>
      <c r="F108" s="49">
        <f>G108+H108</f>
        <v>353.579</v>
      </c>
      <c r="G108" s="49"/>
      <c r="H108" s="90">
        <v>353.579</v>
      </c>
      <c r="I108" s="261"/>
      <c r="J108" s="261"/>
    </row>
    <row r="109" spans="1:8" ht="35.25" customHeight="1" hidden="1">
      <c r="A109" s="37" t="s">
        <v>764</v>
      </c>
      <c r="B109" s="9" t="s">
        <v>147</v>
      </c>
      <c r="C109" s="9" t="s">
        <v>166</v>
      </c>
      <c r="D109" s="9" t="s">
        <v>766</v>
      </c>
      <c r="E109" s="9" t="s">
        <v>393</v>
      </c>
      <c r="F109" s="49">
        <f t="shared" si="2"/>
        <v>0</v>
      </c>
      <c r="G109" s="49"/>
      <c r="H109" s="49">
        <f>H110</f>
        <v>0</v>
      </c>
    </row>
    <row r="110" spans="1:8" ht="50.25" customHeight="1" hidden="1">
      <c r="A110" s="37" t="s">
        <v>186</v>
      </c>
      <c r="B110" s="9" t="s">
        <v>147</v>
      </c>
      <c r="C110" s="9" t="s">
        <v>166</v>
      </c>
      <c r="D110" s="9" t="s">
        <v>766</v>
      </c>
      <c r="E110" s="9" t="s">
        <v>187</v>
      </c>
      <c r="F110" s="49">
        <f t="shared" si="2"/>
        <v>0</v>
      </c>
      <c r="G110" s="49"/>
      <c r="H110" s="49">
        <v>0</v>
      </c>
    </row>
    <row r="111" spans="1:8" ht="18.75" customHeight="1" hidden="1">
      <c r="A111" s="48" t="s">
        <v>341</v>
      </c>
      <c r="B111" s="9" t="s">
        <v>147</v>
      </c>
      <c r="C111" s="9" t="s">
        <v>166</v>
      </c>
      <c r="D111" s="11" t="s">
        <v>307</v>
      </c>
      <c r="E111" s="11" t="s">
        <v>393</v>
      </c>
      <c r="F111" s="91">
        <f t="shared" si="2"/>
        <v>0</v>
      </c>
      <c r="G111" s="91">
        <f>G116+G113</f>
        <v>0</v>
      </c>
      <c r="H111" s="91">
        <f>H116+H113</f>
        <v>0</v>
      </c>
    </row>
    <row r="112" spans="1:8" s="113" customFormat="1" ht="81" customHeight="1" hidden="1">
      <c r="A112" s="262" t="s">
        <v>414</v>
      </c>
      <c r="B112" s="9" t="s">
        <v>147</v>
      </c>
      <c r="C112" s="9" t="s">
        <v>166</v>
      </c>
      <c r="D112" s="19" t="s">
        <v>32</v>
      </c>
      <c r="E112" s="19" t="s">
        <v>393</v>
      </c>
      <c r="F112" s="49">
        <f>G112+H112</f>
        <v>0</v>
      </c>
      <c r="G112" s="50">
        <f>G113</f>
        <v>0</v>
      </c>
      <c r="H112" s="89"/>
    </row>
    <row r="113" spans="1:8" ht="67.5" customHeight="1" hidden="1">
      <c r="A113" s="37" t="s">
        <v>408</v>
      </c>
      <c r="B113" s="9" t="s">
        <v>147</v>
      </c>
      <c r="C113" s="9" t="s">
        <v>166</v>
      </c>
      <c r="D113" s="9" t="s">
        <v>101</v>
      </c>
      <c r="E113" s="9" t="s">
        <v>209</v>
      </c>
      <c r="F113" s="49">
        <f t="shared" si="2"/>
        <v>0</v>
      </c>
      <c r="G113" s="49">
        <f>G114</f>
        <v>0</v>
      </c>
      <c r="H113" s="91"/>
    </row>
    <row r="114" spans="1:8" ht="51" customHeight="1" hidden="1">
      <c r="A114" s="37" t="s">
        <v>208</v>
      </c>
      <c r="B114" s="9" t="s">
        <v>147</v>
      </c>
      <c r="C114" s="9" t="s">
        <v>166</v>
      </c>
      <c r="D114" s="9" t="s">
        <v>101</v>
      </c>
      <c r="E114" s="9" t="s">
        <v>209</v>
      </c>
      <c r="F114" s="49">
        <f t="shared" si="2"/>
        <v>0</v>
      </c>
      <c r="G114" s="49">
        <f>G115</f>
        <v>0</v>
      </c>
      <c r="H114" s="91"/>
    </row>
    <row r="115" spans="1:8" ht="19.5" customHeight="1" hidden="1">
      <c r="A115" s="37" t="s">
        <v>407</v>
      </c>
      <c r="B115" s="9" t="s">
        <v>147</v>
      </c>
      <c r="C115" s="9" t="s">
        <v>166</v>
      </c>
      <c r="D115" s="9" t="s">
        <v>101</v>
      </c>
      <c r="E115" s="9" t="s">
        <v>127</v>
      </c>
      <c r="F115" s="49">
        <f t="shared" si="2"/>
        <v>0</v>
      </c>
      <c r="G115" s="49"/>
      <c r="H115" s="91"/>
    </row>
    <row r="116" spans="1:8" ht="81" customHeight="1" hidden="1">
      <c r="A116" s="263" t="s">
        <v>133</v>
      </c>
      <c r="B116" s="9" t="s">
        <v>147</v>
      </c>
      <c r="C116" s="9" t="s">
        <v>166</v>
      </c>
      <c r="D116" s="9" t="s">
        <v>442</v>
      </c>
      <c r="E116" s="9" t="s">
        <v>393</v>
      </c>
      <c r="F116" s="49">
        <f t="shared" si="2"/>
        <v>0</v>
      </c>
      <c r="G116" s="49">
        <f>G117</f>
        <v>0</v>
      </c>
      <c r="H116" s="49">
        <f>H117</f>
        <v>0</v>
      </c>
    </row>
    <row r="117" spans="1:8" ht="51.75" customHeight="1" hidden="1">
      <c r="A117" s="18" t="s">
        <v>208</v>
      </c>
      <c r="B117" s="9" t="s">
        <v>147</v>
      </c>
      <c r="C117" s="9" t="s">
        <v>166</v>
      </c>
      <c r="D117" s="9" t="s">
        <v>442</v>
      </c>
      <c r="E117" s="9" t="s">
        <v>209</v>
      </c>
      <c r="F117" s="49">
        <f t="shared" si="2"/>
        <v>0</v>
      </c>
      <c r="G117" s="49"/>
      <c r="H117" s="49">
        <f>H118</f>
        <v>0</v>
      </c>
    </row>
    <row r="118" spans="1:8" ht="17.25" customHeight="1" hidden="1">
      <c r="A118" s="18" t="s">
        <v>407</v>
      </c>
      <c r="B118" s="9" t="s">
        <v>147</v>
      </c>
      <c r="C118" s="9" t="s">
        <v>166</v>
      </c>
      <c r="D118" s="9" t="s">
        <v>442</v>
      </c>
      <c r="E118" s="9" t="s">
        <v>127</v>
      </c>
      <c r="F118" s="49">
        <f t="shared" si="2"/>
        <v>0</v>
      </c>
      <c r="G118" s="49">
        <v>0</v>
      </c>
      <c r="H118" s="49"/>
    </row>
    <row r="119" spans="1:8" ht="66.75" customHeight="1" hidden="1">
      <c r="A119" s="22" t="s">
        <v>727</v>
      </c>
      <c r="B119" s="19" t="s">
        <v>147</v>
      </c>
      <c r="C119" s="19" t="s">
        <v>166</v>
      </c>
      <c r="D119" s="19" t="s">
        <v>728</v>
      </c>
      <c r="E119" s="19" t="s">
        <v>393</v>
      </c>
      <c r="F119" s="50">
        <f>G119+H119</f>
        <v>0</v>
      </c>
      <c r="G119" s="50"/>
      <c r="H119" s="50">
        <f>H120</f>
        <v>0</v>
      </c>
    </row>
    <row r="120" spans="1:8" ht="78" customHeight="1" hidden="1">
      <c r="A120" s="18" t="s">
        <v>182</v>
      </c>
      <c r="B120" s="9" t="s">
        <v>147</v>
      </c>
      <c r="C120" s="9" t="s">
        <v>166</v>
      </c>
      <c r="D120" s="9" t="s">
        <v>728</v>
      </c>
      <c r="E120" s="9" t="s">
        <v>152</v>
      </c>
      <c r="F120" s="49">
        <f>G120+H120</f>
        <v>0</v>
      </c>
      <c r="G120" s="49"/>
      <c r="H120" s="49">
        <f>H121</f>
        <v>0</v>
      </c>
    </row>
    <row r="121" spans="1:8" ht="35.25" customHeight="1" hidden="1">
      <c r="A121" s="37" t="s">
        <v>184</v>
      </c>
      <c r="B121" s="9" t="s">
        <v>147</v>
      </c>
      <c r="C121" s="9" t="s">
        <v>166</v>
      </c>
      <c r="D121" s="9" t="s">
        <v>728</v>
      </c>
      <c r="E121" s="9" t="s">
        <v>183</v>
      </c>
      <c r="F121" s="49">
        <f>G121+H121</f>
        <v>0</v>
      </c>
      <c r="G121" s="49">
        <v>0</v>
      </c>
      <c r="H121" s="49">
        <v>0</v>
      </c>
    </row>
    <row r="122" spans="1:8" ht="34.5" customHeight="1">
      <c r="A122" s="18" t="s">
        <v>150</v>
      </c>
      <c r="B122" s="9" t="s">
        <v>147</v>
      </c>
      <c r="C122" s="9" t="s">
        <v>166</v>
      </c>
      <c r="D122" s="9" t="s">
        <v>15</v>
      </c>
      <c r="E122" s="9" t="s">
        <v>393</v>
      </c>
      <c r="F122" s="49">
        <f t="shared" si="2"/>
        <v>5972.4356099999995</v>
      </c>
      <c r="G122" s="49">
        <f>G123</f>
        <v>5972.4356099999995</v>
      </c>
      <c r="H122" s="49">
        <f>H123</f>
        <v>0</v>
      </c>
    </row>
    <row r="123" spans="1:8" ht="51" customHeight="1">
      <c r="A123" s="18" t="s">
        <v>151</v>
      </c>
      <c r="B123" s="9" t="s">
        <v>147</v>
      </c>
      <c r="C123" s="9" t="s">
        <v>166</v>
      </c>
      <c r="D123" s="9" t="s">
        <v>16</v>
      </c>
      <c r="E123" s="9" t="s">
        <v>393</v>
      </c>
      <c r="F123" s="49">
        <f t="shared" si="2"/>
        <v>5972.4356099999995</v>
      </c>
      <c r="G123" s="49">
        <f>G124+G129+G132+G135+G140+G158+G161</f>
        <v>5972.4356099999995</v>
      </c>
      <c r="H123" s="49">
        <f>H124</f>
        <v>0</v>
      </c>
    </row>
    <row r="124" spans="1:10" s="113" customFormat="1" ht="49.5" customHeight="1">
      <c r="A124" s="22" t="s">
        <v>531</v>
      </c>
      <c r="B124" s="19" t="s">
        <v>147</v>
      </c>
      <c r="C124" s="19" t="s">
        <v>166</v>
      </c>
      <c r="D124" s="19" t="s">
        <v>19</v>
      </c>
      <c r="E124" s="19" t="s">
        <v>393</v>
      </c>
      <c r="F124" s="50">
        <f>G124+H124</f>
        <v>4496.438999999999</v>
      </c>
      <c r="G124" s="50">
        <f>G125+G127</f>
        <v>4496.438999999999</v>
      </c>
      <c r="H124" s="50">
        <f>SUM(H125:H128)</f>
        <v>0</v>
      </c>
      <c r="J124" s="264"/>
    </row>
    <row r="125" spans="1:8" ht="96" customHeight="1">
      <c r="A125" s="18" t="s">
        <v>182</v>
      </c>
      <c r="B125" s="9" t="s">
        <v>147</v>
      </c>
      <c r="C125" s="9" t="s">
        <v>166</v>
      </c>
      <c r="D125" s="9" t="s">
        <v>19</v>
      </c>
      <c r="E125" s="9" t="s">
        <v>152</v>
      </c>
      <c r="F125" s="49">
        <f t="shared" si="2"/>
        <v>4385.9</v>
      </c>
      <c r="G125" s="49">
        <f>G126</f>
        <v>4385.9</v>
      </c>
      <c r="H125" s="49"/>
    </row>
    <row r="126" spans="1:8" ht="34.5" customHeight="1">
      <c r="A126" s="37" t="s">
        <v>184</v>
      </c>
      <c r="B126" s="9" t="s">
        <v>147</v>
      </c>
      <c r="C126" s="9" t="s">
        <v>166</v>
      </c>
      <c r="D126" s="9" t="s">
        <v>19</v>
      </c>
      <c r="E126" s="9" t="s">
        <v>183</v>
      </c>
      <c r="F126" s="49">
        <f t="shared" si="2"/>
        <v>4385.9</v>
      </c>
      <c r="G126" s="49">
        <v>4385.9</v>
      </c>
      <c r="H126" s="49"/>
    </row>
    <row r="127" spans="1:8" ht="35.25" customHeight="1">
      <c r="A127" s="18" t="s">
        <v>185</v>
      </c>
      <c r="B127" s="9" t="s">
        <v>147</v>
      </c>
      <c r="C127" s="9" t="s">
        <v>166</v>
      </c>
      <c r="D127" s="9" t="s">
        <v>19</v>
      </c>
      <c r="E127" s="9" t="s">
        <v>156</v>
      </c>
      <c r="F127" s="49">
        <f t="shared" si="2"/>
        <v>110.539</v>
      </c>
      <c r="G127" s="49">
        <f>G128</f>
        <v>110.539</v>
      </c>
      <c r="H127" s="49"/>
    </row>
    <row r="128" spans="1:8" ht="49.5" customHeight="1">
      <c r="A128" s="37" t="s">
        <v>186</v>
      </c>
      <c r="B128" s="9" t="s">
        <v>147</v>
      </c>
      <c r="C128" s="9" t="s">
        <v>166</v>
      </c>
      <c r="D128" s="9" t="s">
        <v>19</v>
      </c>
      <c r="E128" s="9" t="s">
        <v>187</v>
      </c>
      <c r="F128" s="49">
        <f>G128+H128</f>
        <v>110.539</v>
      </c>
      <c r="G128" s="49">
        <v>110.539</v>
      </c>
      <c r="H128" s="49"/>
    </row>
    <row r="129" spans="1:8" s="113" customFormat="1" ht="15.75" customHeight="1">
      <c r="A129" s="22" t="s">
        <v>194</v>
      </c>
      <c r="B129" s="19" t="s">
        <v>147</v>
      </c>
      <c r="C129" s="19" t="s">
        <v>166</v>
      </c>
      <c r="D129" s="19" t="s">
        <v>23</v>
      </c>
      <c r="E129" s="19" t="s">
        <v>393</v>
      </c>
      <c r="F129" s="50">
        <f>G129+H129</f>
        <v>55.67678</v>
      </c>
      <c r="G129" s="50">
        <f>G130</f>
        <v>55.67678</v>
      </c>
      <c r="H129" s="50">
        <f>H130</f>
        <v>0</v>
      </c>
    </row>
    <row r="130" spans="1:8" ht="15.75" customHeight="1">
      <c r="A130" s="18" t="s">
        <v>190</v>
      </c>
      <c r="B130" s="9" t="s">
        <v>147</v>
      </c>
      <c r="C130" s="9" t="s">
        <v>166</v>
      </c>
      <c r="D130" s="9" t="s">
        <v>23</v>
      </c>
      <c r="E130" s="9" t="s">
        <v>191</v>
      </c>
      <c r="F130" s="49">
        <f>G130+H130</f>
        <v>55.67678</v>
      </c>
      <c r="G130" s="49">
        <f>G131</f>
        <v>55.67678</v>
      </c>
      <c r="H130" s="49">
        <f>H131</f>
        <v>0</v>
      </c>
    </row>
    <row r="131" spans="1:8" ht="15.75" customHeight="1">
      <c r="A131" s="18" t="s">
        <v>194</v>
      </c>
      <c r="B131" s="9" t="s">
        <v>147</v>
      </c>
      <c r="C131" s="9" t="s">
        <v>166</v>
      </c>
      <c r="D131" s="9" t="s">
        <v>23</v>
      </c>
      <c r="E131" s="9" t="s">
        <v>195</v>
      </c>
      <c r="F131" s="49">
        <f>G131+H131</f>
        <v>55.67678</v>
      </c>
      <c r="G131" s="49">
        <f>10+38.67678+2+5</f>
        <v>55.67678</v>
      </c>
      <c r="H131" s="49"/>
    </row>
    <row r="132" spans="1:8" s="113" customFormat="1" ht="63" customHeight="1">
      <c r="A132" s="22" t="s">
        <v>353</v>
      </c>
      <c r="B132" s="19" t="s">
        <v>147</v>
      </c>
      <c r="C132" s="19" t="s">
        <v>166</v>
      </c>
      <c r="D132" s="19" t="s">
        <v>24</v>
      </c>
      <c r="E132" s="19" t="s">
        <v>393</v>
      </c>
      <c r="F132" s="50">
        <f t="shared" si="2"/>
        <v>760</v>
      </c>
      <c r="G132" s="50">
        <f>G133</f>
        <v>760</v>
      </c>
      <c r="H132" s="50">
        <f>H134</f>
        <v>0</v>
      </c>
    </row>
    <row r="133" spans="1:8" ht="35.25" customHeight="1">
      <c r="A133" s="18" t="s">
        <v>185</v>
      </c>
      <c r="B133" s="9" t="s">
        <v>147</v>
      </c>
      <c r="C133" s="9" t="s">
        <v>166</v>
      </c>
      <c r="D133" s="9" t="s">
        <v>24</v>
      </c>
      <c r="E133" s="9" t="s">
        <v>156</v>
      </c>
      <c r="F133" s="49">
        <f t="shared" si="2"/>
        <v>760</v>
      </c>
      <c r="G133" s="49">
        <f>G134</f>
        <v>760</v>
      </c>
      <c r="H133" s="49"/>
    </row>
    <row r="134" spans="1:8" ht="49.5" customHeight="1">
      <c r="A134" s="37" t="s">
        <v>186</v>
      </c>
      <c r="B134" s="9" t="s">
        <v>147</v>
      </c>
      <c r="C134" s="9" t="s">
        <v>166</v>
      </c>
      <c r="D134" s="9" t="s">
        <v>24</v>
      </c>
      <c r="E134" s="9" t="s">
        <v>187</v>
      </c>
      <c r="F134" s="49">
        <f t="shared" si="2"/>
        <v>760</v>
      </c>
      <c r="G134" s="90">
        <f>520+240-420+420</f>
        <v>760</v>
      </c>
      <c r="H134" s="49"/>
    </row>
    <row r="135" spans="1:8" ht="16.5" customHeight="1">
      <c r="A135" s="33" t="s">
        <v>490</v>
      </c>
      <c r="B135" s="19" t="s">
        <v>147</v>
      </c>
      <c r="C135" s="19" t="s">
        <v>166</v>
      </c>
      <c r="D135" s="19" t="s">
        <v>491</v>
      </c>
      <c r="E135" s="19" t="s">
        <v>393</v>
      </c>
      <c r="F135" s="50">
        <f aca="true" t="shared" si="3" ref="F135:F144">G135</f>
        <v>645.47983</v>
      </c>
      <c r="G135" s="50">
        <f>G136+G138</f>
        <v>645.47983</v>
      </c>
      <c r="H135" s="50"/>
    </row>
    <row r="136" spans="1:8" ht="34.5" customHeight="1">
      <c r="A136" s="18" t="s">
        <v>185</v>
      </c>
      <c r="B136" s="9" t="s">
        <v>147</v>
      </c>
      <c r="C136" s="9" t="s">
        <v>166</v>
      </c>
      <c r="D136" s="9" t="s">
        <v>491</v>
      </c>
      <c r="E136" s="9" t="s">
        <v>156</v>
      </c>
      <c r="F136" s="49">
        <f t="shared" si="3"/>
        <v>645.47983</v>
      </c>
      <c r="G136" s="49">
        <f>G137</f>
        <v>645.47983</v>
      </c>
      <c r="H136" s="49"/>
    </row>
    <row r="137" spans="1:8" ht="48.75" customHeight="1">
      <c r="A137" s="37" t="s">
        <v>186</v>
      </c>
      <c r="B137" s="9" t="s">
        <v>147</v>
      </c>
      <c r="C137" s="9" t="s">
        <v>166</v>
      </c>
      <c r="D137" s="9" t="s">
        <v>491</v>
      </c>
      <c r="E137" s="9" t="s">
        <v>187</v>
      </c>
      <c r="F137" s="49">
        <f t="shared" si="3"/>
        <v>645.47983</v>
      </c>
      <c r="G137" s="90">
        <f>878.3-273.3+40.47983</f>
        <v>645.47983</v>
      </c>
      <c r="H137" s="49"/>
    </row>
    <row r="138" spans="1:8" ht="21.75" customHeight="1" hidden="1">
      <c r="A138" s="18" t="s">
        <v>190</v>
      </c>
      <c r="B138" s="9" t="s">
        <v>147</v>
      </c>
      <c r="C138" s="9" t="s">
        <v>166</v>
      </c>
      <c r="D138" s="9" t="s">
        <v>491</v>
      </c>
      <c r="E138" s="9" t="s">
        <v>191</v>
      </c>
      <c r="F138" s="49">
        <f t="shared" si="3"/>
        <v>0</v>
      </c>
      <c r="G138" s="49">
        <f>G139</f>
        <v>0</v>
      </c>
      <c r="H138" s="49"/>
    </row>
    <row r="139" spans="1:8" ht="21" customHeight="1" hidden="1">
      <c r="A139" s="45" t="s">
        <v>188</v>
      </c>
      <c r="B139" s="9" t="s">
        <v>147</v>
      </c>
      <c r="C139" s="9" t="s">
        <v>166</v>
      </c>
      <c r="D139" s="9" t="s">
        <v>491</v>
      </c>
      <c r="E139" s="9" t="s">
        <v>189</v>
      </c>
      <c r="F139" s="49">
        <f t="shared" si="3"/>
        <v>0</v>
      </c>
      <c r="G139" s="49"/>
      <c r="H139" s="49"/>
    </row>
    <row r="140" spans="1:8" s="113" customFormat="1" ht="18" customHeight="1" hidden="1">
      <c r="A140" s="265" t="s">
        <v>519</v>
      </c>
      <c r="B140" s="19" t="s">
        <v>147</v>
      </c>
      <c r="C140" s="19" t="s">
        <v>166</v>
      </c>
      <c r="D140" s="19" t="s">
        <v>520</v>
      </c>
      <c r="E140" s="19" t="s">
        <v>393</v>
      </c>
      <c r="F140" s="50">
        <f t="shared" si="3"/>
        <v>0</v>
      </c>
      <c r="G140" s="50">
        <f>G142+G143</f>
        <v>0</v>
      </c>
      <c r="H140" s="50"/>
    </row>
    <row r="141" spans="1:8" s="113" customFormat="1" ht="36.75" customHeight="1" hidden="1">
      <c r="A141" s="18" t="s">
        <v>185</v>
      </c>
      <c r="B141" s="9" t="s">
        <v>147</v>
      </c>
      <c r="C141" s="9" t="s">
        <v>166</v>
      </c>
      <c r="D141" s="9" t="s">
        <v>520</v>
      </c>
      <c r="E141" s="9" t="s">
        <v>156</v>
      </c>
      <c r="F141" s="49">
        <f t="shared" si="3"/>
        <v>0</v>
      </c>
      <c r="G141" s="49">
        <f>G142</f>
        <v>0</v>
      </c>
      <c r="H141" s="50"/>
    </row>
    <row r="142" spans="1:8" ht="48.75" customHeight="1" hidden="1">
      <c r="A142" s="37" t="s">
        <v>186</v>
      </c>
      <c r="B142" s="9" t="s">
        <v>147</v>
      </c>
      <c r="C142" s="9" t="s">
        <v>166</v>
      </c>
      <c r="D142" s="9" t="s">
        <v>520</v>
      </c>
      <c r="E142" s="9" t="s">
        <v>187</v>
      </c>
      <c r="F142" s="49">
        <f t="shared" si="3"/>
        <v>0</v>
      </c>
      <c r="G142" s="49"/>
      <c r="H142" s="49"/>
    </row>
    <row r="143" spans="1:8" ht="21" customHeight="1" hidden="1">
      <c r="A143" s="18" t="s">
        <v>190</v>
      </c>
      <c r="B143" s="9" t="s">
        <v>147</v>
      </c>
      <c r="C143" s="9" t="s">
        <v>166</v>
      </c>
      <c r="D143" s="9" t="s">
        <v>520</v>
      </c>
      <c r="E143" s="9" t="s">
        <v>191</v>
      </c>
      <c r="F143" s="49">
        <f t="shared" si="3"/>
        <v>0</v>
      </c>
      <c r="G143" s="49">
        <f>G144</f>
        <v>0</v>
      </c>
      <c r="H143" s="49"/>
    </row>
    <row r="144" spans="1:8" ht="15.75" customHeight="1" hidden="1">
      <c r="A144" s="45" t="s">
        <v>188</v>
      </c>
      <c r="B144" s="9" t="s">
        <v>147</v>
      </c>
      <c r="C144" s="9" t="s">
        <v>166</v>
      </c>
      <c r="D144" s="9" t="s">
        <v>520</v>
      </c>
      <c r="E144" s="9" t="s">
        <v>189</v>
      </c>
      <c r="F144" s="49">
        <f t="shared" si="3"/>
        <v>0</v>
      </c>
      <c r="G144" s="49"/>
      <c r="H144" s="49"/>
    </row>
    <row r="145" spans="1:10" s="131" customFormat="1" ht="81" customHeight="1">
      <c r="A145" s="46" t="s">
        <v>532</v>
      </c>
      <c r="B145" s="44" t="s">
        <v>147</v>
      </c>
      <c r="C145" s="44" t="s">
        <v>166</v>
      </c>
      <c r="D145" s="44" t="s">
        <v>307</v>
      </c>
      <c r="E145" s="44" t="s">
        <v>393</v>
      </c>
      <c r="F145" s="89">
        <f>G145+H145</f>
        <v>730.13895</v>
      </c>
      <c r="G145" s="89">
        <v>0</v>
      </c>
      <c r="H145" s="89">
        <f>H146+H152</f>
        <v>730.13895</v>
      </c>
      <c r="I145" s="144"/>
      <c r="J145" s="145"/>
    </row>
    <row r="146" spans="1:9" ht="38.25" customHeight="1">
      <c r="A146" s="18" t="s">
        <v>480</v>
      </c>
      <c r="B146" s="9" t="s">
        <v>147</v>
      </c>
      <c r="C146" s="9" t="s">
        <v>166</v>
      </c>
      <c r="D146" s="9" t="s">
        <v>15</v>
      </c>
      <c r="E146" s="9" t="s">
        <v>393</v>
      </c>
      <c r="F146" s="49">
        <f aca="true" t="shared" si="4" ref="F146:F160">G146+H146</f>
        <v>730.13895</v>
      </c>
      <c r="G146" s="49"/>
      <c r="H146" s="49">
        <f>H147</f>
        <v>730.13895</v>
      </c>
      <c r="I146" s="114"/>
    </row>
    <row r="147" spans="1:10" ht="45.75" customHeight="1">
      <c r="A147" s="18" t="s">
        <v>151</v>
      </c>
      <c r="B147" s="9" t="s">
        <v>147</v>
      </c>
      <c r="C147" s="9" t="s">
        <v>166</v>
      </c>
      <c r="D147" s="9" t="s">
        <v>16</v>
      </c>
      <c r="E147" s="9" t="s">
        <v>393</v>
      </c>
      <c r="F147" s="49">
        <f t="shared" si="4"/>
        <v>730.13895</v>
      </c>
      <c r="G147" s="49"/>
      <c r="H147" s="49">
        <f>H148+H150</f>
        <v>730.13895</v>
      </c>
      <c r="I147" s="132"/>
      <c r="J147" s="132"/>
    </row>
    <row r="148" spans="1:9" ht="91.5" customHeight="1">
      <c r="A148" s="18" t="s">
        <v>182</v>
      </c>
      <c r="B148" s="9" t="s">
        <v>147</v>
      </c>
      <c r="C148" s="9" t="s">
        <v>166</v>
      </c>
      <c r="D148" s="9" t="s">
        <v>533</v>
      </c>
      <c r="E148" s="9" t="s">
        <v>152</v>
      </c>
      <c r="F148" s="49">
        <f t="shared" si="4"/>
        <v>730.13895</v>
      </c>
      <c r="G148" s="49">
        <v>0</v>
      </c>
      <c r="H148" s="49">
        <f>H149</f>
        <v>730.13895</v>
      </c>
      <c r="I148" s="114"/>
    </row>
    <row r="149" spans="1:8" ht="32.25" customHeight="1">
      <c r="A149" s="18" t="s">
        <v>184</v>
      </c>
      <c r="B149" s="9" t="s">
        <v>147</v>
      </c>
      <c r="C149" s="9" t="s">
        <v>166</v>
      </c>
      <c r="D149" s="9" t="s">
        <v>533</v>
      </c>
      <c r="E149" s="9" t="s">
        <v>183</v>
      </c>
      <c r="F149" s="49">
        <f t="shared" si="4"/>
        <v>730.13895</v>
      </c>
      <c r="G149" s="49"/>
      <c r="H149" s="49">
        <f>158.91956+571.21939</f>
        <v>730.13895</v>
      </c>
    </row>
    <row r="150" spans="1:8" ht="37.5" customHeight="1" hidden="1">
      <c r="A150" s="18" t="s">
        <v>185</v>
      </c>
      <c r="B150" s="9" t="s">
        <v>147</v>
      </c>
      <c r="C150" s="9" t="s">
        <v>166</v>
      </c>
      <c r="D150" s="9" t="s">
        <v>533</v>
      </c>
      <c r="E150" s="9" t="s">
        <v>156</v>
      </c>
      <c r="F150" s="49">
        <f t="shared" si="4"/>
        <v>0</v>
      </c>
      <c r="G150" s="49">
        <v>0</v>
      </c>
      <c r="H150" s="49">
        <f>H151</f>
        <v>0</v>
      </c>
    </row>
    <row r="151" spans="1:10" ht="49.5" customHeight="1" hidden="1">
      <c r="A151" s="37" t="s">
        <v>186</v>
      </c>
      <c r="B151" s="9" t="s">
        <v>147</v>
      </c>
      <c r="C151" s="9" t="s">
        <v>166</v>
      </c>
      <c r="D151" s="9" t="s">
        <v>533</v>
      </c>
      <c r="E151" s="9" t="s">
        <v>187</v>
      </c>
      <c r="F151" s="49">
        <f t="shared" si="4"/>
        <v>0</v>
      </c>
      <c r="G151" s="49"/>
      <c r="H151" s="49"/>
      <c r="J151" s="132"/>
    </row>
    <row r="152" spans="1:10" ht="49.5" customHeight="1" hidden="1">
      <c r="A152" s="18" t="s">
        <v>480</v>
      </c>
      <c r="B152" s="9" t="s">
        <v>147</v>
      </c>
      <c r="C152" s="9" t="s">
        <v>166</v>
      </c>
      <c r="D152" s="9" t="s">
        <v>15</v>
      </c>
      <c r="E152" s="9" t="s">
        <v>393</v>
      </c>
      <c r="F152" s="49">
        <f t="shared" si="4"/>
        <v>0</v>
      </c>
      <c r="G152" s="49"/>
      <c r="H152" s="49">
        <f>H153</f>
        <v>0</v>
      </c>
      <c r="J152" s="132"/>
    </row>
    <row r="153" spans="1:10" ht="49.5" customHeight="1" hidden="1">
      <c r="A153" s="18" t="s">
        <v>151</v>
      </c>
      <c r="B153" s="9" t="s">
        <v>147</v>
      </c>
      <c r="C153" s="9" t="s">
        <v>166</v>
      </c>
      <c r="D153" s="9" t="s">
        <v>16</v>
      </c>
      <c r="E153" s="9" t="s">
        <v>393</v>
      </c>
      <c r="F153" s="49">
        <f t="shared" si="4"/>
        <v>0</v>
      </c>
      <c r="G153" s="49"/>
      <c r="H153" s="49">
        <f>H154+H156</f>
        <v>0</v>
      </c>
      <c r="J153" s="132"/>
    </row>
    <row r="154" spans="1:10" ht="93" customHeight="1" hidden="1">
      <c r="A154" s="18" t="s">
        <v>182</v>
      </c>
      <c r="B154" s="9" t="s">
        <v>147</v>
      </c>
      <c r="C154" s="9" t="s">
        <v>166</v>
      </c>
      <c r="D154" s="9" t="s">
        <v>887</v>
      </c>
      <c r="E154" s="9" t="s">
        <v>152</v>
      </c>
      <c r="F154" s="49">
        <f t="shared" si="4"/>
        <v>0</v>
      </c>
      <c r="G154" s="49">
        <v>0</v>
      </c>
      <c r="H154" s="49">
        <f>H155</f>
        <v>0</v>
      </c>
      <c r="J154" s="132"/>
    </row>
    <row r="155" spans="1:10" ht="41.25" customHeight="1" hidden="1">
      <c r="A155" s="18" t="s">
        <v>184</v>
      </c>
      <c r="B155" s="9" t="s">
        <v>147</v>
      </c>
      <c r="C155" s="9" t="s">
        <v>166</v>
      </c>
      <c r="D155" s="9" t="s">
        <v>887</v>
      </c>
      <c r="E155" s="9" t="s">
        <v>183</v>
      </c>
      <c r="F155" s="49">
        <f t="shared" si="4"/>
        <v>0</v>
      </c>
      <c r="G155" s="49"/>
      <c r="H155" s="49">
        <f>389.14971-389.14971</f>
        <v>0</v>
      </c>
      <c r="J155" s="132"/>
    </row>
    <row r="156" spans="1:10" ht="49.5" customHeight="1" hidden="1">
      <c r="A156" s="18" t="s">
        <v>185</v>
      </c>
      <c r="B156" s="9" t="s">
        <v>147</v>
      </c>
      <c r="C156" s="9" t="s">
        <v>166</v>
      </c>
      <c r="D156" s="9" t="s">
        <v>887</v>
      </c>
      <c r="E156" s="9" t="s">
        <v>156</v>
      </c>
      <c r="F156" s="49">
        <f t="shared" si="4"/>
        <v>0</v>
      </c>
      <c r="G156" s="49">
        <v>0</v>
      </c>
      <c r="H156" s="49">
        <f>H157</f>
        <v>0</v>
      </c>
      <c r="J156" s="132"/>
    </row>
    <row r="157" spans="1:10" ht="49.5" customHeight="1" hidden="1">
      <c r="A157" s="37" t="s">
        <v>186</v>
      </c>
      <c r="B157" s="9" t="s">
        <v>147</v>
      </c>
      <c r="C157" s="9" t="s">
        <v>166</v>
      </c>
      <c r="D157" s="9" t="s">
        <v>887</v>
      </c>
      <c r="E157" s="9" t="s">
        <v>187</v>
      </c>
      <c r="F157" s="49">
        <f t="shared" si="4"/>
        <v>0</v>
      </c>
      <c r="G157" s="49"/>
      <c r="H157" s="49"/>
      <c r="J157" s="132"/>
    </row>
    <row r="158" spans="1:10" ht="45.75" customHeight="1">
      <c r="A158" s="33" t="s">
        <v>702</v>
      </c>
      <c r="B158" s="19" t="s">
        <v>147</v>
      </c>
      <c r="C158" s="19" t="s">
        <v>166</v>
      </c>
      <c r="D158" s="19" t="s">
        <v>703</v>
      </c>
      <c r="E158" s="19" t="s">
        <v>393</v>
      </c>
      <c r="F158" s="50">
        <f t="shared" si="4"/>
        <v>14.84</v>
      </c>
      <c r="G158" s="50">
        <f>G159</f>
        <v>14.84</v>
      </c>
      <c r="H158" s="50"/>
      <c r="J158" s="132"/>
    </row>
    <row r="159" spans="1:10" ht="35.25" customHeight="1">
      <c r="A159" s="18" t="s">
        <v>185</v>
      </c>
      <c r="B159" s="9" t="s">
        <v>147</v>
      </c>
      <c r="C159" s="9" t="s">
        <v>166</v>
      </c>
      <c r="D159" s="9" t="s">
        <v>703</v>
      </c>
      <c r="E159" s="9" t="s">
        <v>156</v>
      </c>
      <c r="F159" s="49">
        <f t="shared" si="4"/>
        <v>14.84</v>
      </c>
      <c r="G159" s="49">
        <f>G160</f>
        <v>14.84</v>
      </c>
      <c r="H159" s="49"/>
      <c r="J159" s="132"/>
    </row>
    <row r="160" spans="1:10" ht="48" customHeight="1">
      <c r="A160" s="37" t="s">
        <v>186</v>
      </c>
      <c r="B160" s="9" t="s">
        <v>147</v>
      </c>
      <c r="C160" s="9" t="s">
        <v>166</v>
      </c>
      <c r="D160" s="9" t="s">
        <v>703</v>
      </c>
      <c r="E160" s="9" t="s">
        <v>187</v>
      </c>
      <c r="F160" s="49">
        <f t="shared" si="4"/>
        <v>14.84</v>
      </c>
      <c r="G160" s="49">
        <v>14.84</v>
      </c>
      <c r="H160" s="49"/>
      <c r="J160" s="132"/>
    </row>
    <row r="161" spans="1:10" ht="34.5" customHeight="1" hidden="1">
      <c r="A161" s="46" t="s">
        <v>830</v>
      </c>
      <c r="B161" s="44" t="s">
        <v>147</v>
      </c>
      <c r="C161" s="44" t="s">
        <v>166</v>
      </c>
      <c r="D161" s="44" t="s">
        <v>831</v>
      </c>
      <c r="E161" s="44" t="s">
        <v>393</v>
      </c>
      <c r="F161" s="89">
        <f>G161+H161</f>
        <v>0</v>
      </c>
      <c r="G161" s="89">
        <f>G162</f>
        <v>0</v>
      </c>
      <c r="H161" s="89"/>
      <c r="J161" s="132"/>
    </row>
    <row r="162" spans="1:10" ht="36" customHeight="1" hidden="1">
      <c r="A162" s="18" t="s">
        <v>185</v>
      </c>
      <c r="B162" s="9" t="s">
        <v>147</v>
      </c>
      <c r="C162" s="9" t="s">
        <v>166</v>
      </c>
      <c r="D162" s="9" t="s">
        <v>831</v>
      </c>
      <c r="E162" s="9" t="s">
        <v>156</v>
      </c>
      <c r="F162" s="49">
        <f>G162+H162</f>
        <v>0</v>
      </c>
      <c r="G162" s="49">
        <f>G163</f>
        <v>0</v>
      </c>
      <c r="H162" s="49"/>
      <c r="J162" s="132"/>
    </row>
    <row r="163" spans="1:10" ht="48.75" customHeight="1" hidden="1">
      <c r="A163" s="37" t="s">
        <v>186</v>
      </c>
      <c r="B163" s="9" t="s">
        <v>147</v>
      </c>
      <c r="C163" s="9" t="s">
        <v>166</v>
      </c>
      <c r="D163" s="9" t="s">
        <v>831</v>
      </c>
      <c r="E163" s="9" t="s">
        <v>187</v>
      </c>
      <c r="F163" s="49">
        <f>G163+H163</f>
        <v>0</v>
      </c>
      <c r="G163" s="49">
        <v>0</v>
      </c>
      <c r="H163" s="49"/>
      <c r="J163" s="132"/>
    </row>
    <row r="164" spans="1:8" s="113" customFormat="1" ht="50.25" customHeight="1">
      <c r="A164" s="22" t="s">
        <v>448</v>
      </c>
      <c r="B164" s="19" t="s">
        <v>147</v>
      </c>
      <c r="C164" s="19" t="s">
        <v>166</v>
      </c>
      <c r="D164" s="19" t="s">
        <v>33</v>
      </c>
      <c r="E164" s="19" t="s">
        <v>393</v>
      </c>
      <c r="F164" s="50">
        <f t="shared" si="2"/>
        <v>83</v>
      </c>
      <c r="G164" s="50">
        <f>G165+G168+G176+G179</f>
        <v>83</v>
      </c>
      <c r="H164" s="50">
        <f>H168+H179</f>
        <v>0</v>
      </c>
    </row>
    <row r="165" spans="1:8" s="133" customFormat="1" ht="35.25" customHeight="1" hidden="1">
      <c r="A165" s="23" t="s">
        <v>35</v>
      </c>
      <c r="B165" s="9" t="s">
        <v>147</v>
      </c>
      <c r="C165" s="9" t="s">
        <v>166</v>
      </c>
      <c r="D165" s="3" t="s">
        <v>34</v>
      </c>
      <c r="E165" s="9" t="s">
        <v>393</v>
      </c>
      <c r="F165" s="49">
        <f t="shared" si="2"/>
        <v>0</v>
      </c>
      <c r="G165" s="49">
        <f>G166</f>
        <v>0</v>
      </c>
      <c r="H165" s="92"/>
    </row>
    <row r="166" spans="1:8" ht="39" customHeight="1" hidden="1">
      <c r="A166" s="18" t="s">
        <v>185</v>
      </c>
      <c r="B166" s="9" t="s">
        <v>147</v>
      </c>
      <c r="C166" s="9" t="s">
        <v>166</v>
      </c>
      <c r="D166" s="3" t="s">
        <v>36</v>
      </c>
      <c r="E166" s="9" t="s">
        <v>156</v>
      </c>
      <c r="F166" s="49">
        <f t="shared" si="2"/>
        <v>0</v>
      </c>
      <c r="G166" s="49">
        <f>G167</f>
        <v>0</v>
      </c>
      <c r="H166" s="49"/>
    </row>
    <row r="167" spans="1:8" ht="47.25" customHeight="1" hidden="1">
      <c r="A167" s="37" t="s">
        <v>186</v>
      </c>
      <c r="B167" s="9" t="s">
        <v>147</v>
      </c>
      <c r="C167" s="9" t="s">
        <v>166</v>
      </c>
      <c r="D167" s="3" t="s">
        <v>37</v>
      </c>
      <c r="E167" s="9" t="s">
        <v>187</v>
      </c>
      <c r="F167" s="49">
        <f t="shared" si="2"/>
        <v>0</v>
      </c>
      <c r="G167" s="49"/>
      <c r="H167" s="49"/>
    </row>
    <row r="168" spans="1:8" ht="36" customHeight="1" hidden="1">
      <c r="A168" s="100" t="s">
        <v>283</v>
      </c>
      <c r="B168" s="9" t="s">
        <v>147</v>
      </c>
      <c r="C168" s="9" t="s">
        <v>166</v>
      </c>
      <c r="D168" s="3" t="s">
        <v>51</v>
      </c>
      <c r="E168" s="9" t="s">
        <v>393</v>
      </c>
      <c r="F168" s="49">
        <f>F169</f>
        <v>0</v>
      </c>
      <c r="G168" s="49">
        <f>G169</f>
        <v>0</v>
      </c>
      <c r="H168" s="49">
        <f>H169</f>
        <v>0</v>
      </c>
    </row>
    <row r="169" spans="1:8" ht="63.75" customHeight="1" hidden="1">
      <c r="A169" s="22" t="s">
        <v>645</v>
      </c>
      <c r="B169" s="19" t="s">
        <v>147</v>
      </c>
      <c r="C169" s="19" t="s">
        <v>166</v>
      </c>
      <c r="D169" s="19" t="s">
        <v>307</v>
      </c>
      <c r="E169" s="19" t="s">
        <v>393</v>
      </c>
      <c r="F169" s="50">
        <f>G169+H169</f>
        <v>0</v>
      </c>
      <c r="G169" s="50">
        <f>G173</f>
        <v>0</v>
      </c>
      <c r="H169" s="50">
        <f>H170</f>
        <v>0</v>
      </c>
    </row>
    <row r="170" spans="1:8" ht="94.5" customHeight="1" hidden="1">
      <c r="A170" s="18" t="s">
        <v>661</v>
      </c>
      <c r="B170" s="9" t="s">
        <v>147</v>
      </c>
      <c r="C170" s="9" t="s">
        <v>166</v>
      </c>
      <c r="D170" s="9" t="s">
        <v>651</v>
      </c>
      <c r="E170" s="9" t="s">
        <v>393</v>
      </c>
      <c r="F170" s="49">
        <f aca="true" t="shared" si="5" ref="F170:F175">G170+H170</f>
        <v>0</v>
      </c>
      <c r="G170" s="49"/>
      <c r="H170" s="49">
        <f>H171</f>
        <v>0</v>
      </c>
    </row>
    <row r="171" spans="1:8" ht="49.5" customHeight="1" hidden="1">
      <c r="A171" s="37" t="s">
        <v>571</v>
      </c>
      <c r="B171" s="9" t="s">
        <v>147</v>
      </c>
      <c r="C171" s="9" t="s">
        <v>166</v>
      </c>
      <c r="D171" s="9" t="s">
        <v>651</v>
      </c>
      <c r="E171" s="9" t="s">
        <v>572</v>
      </c>
      <c r="F171" s="49">
        <f t="shared" si="5"/>
        <v>0</v>
      </c>
      <c r="G171" s="49"/>
      <c r="H171" s="49">
        <f>H172</f>
        <v>0</v>
      </c>
    </row>
    <row r="172" spans="1:8" ht="16.5" customHeight="1" hidden="1">
      <c r="A172" s="37" t="s">
        <v>573</v>
      </c>
      <c r="B172" s="9" t="s">
        <v>147</v>
      </c>
      <c r="C172" s="9" t="s">
        <v>166</v>
      </c>
      <c r="D172" s="9" t="s">
        <v>651</v>
      </c>
      <c r="E172" s="9" t="s">
        <v>574</v>
      </c>
      <c r="F172" s="49">
        <f t="shared" si="5"/>
        <v>0</v>
      </c>
      <c r="G172" s="49"/>
      <c r="H172" s="49">
        <v>0</v>
      </c>
    </row>
    <row r="173" spans="1:8" ht="96" customHeight="1" hidden="1">
      <c r="A173" s="18" t="s">
        <v>662</v>
      </c>
      <c r="B173" s="9" t="s">
        <v>147</v>
      </c>
      <c r="C173" s="9" t="s">
        <v>166</v>
      </c>
      <c r="D173" s="9" t="s">
        <v>692</v>
      </c>
      <c r="E173" s="9" t="s">
        <v>393</v>
      </c>
      <c r="F173" s="49">
        <f t="shared" si="5"/>
        <v>0</v>
      </c>
      <c r="G173" s="49">
        <f>G174</f>
        <v>0</v>
      </c>
      <c r="H173" s="49"/>
    </row>
    <row r="174" spans="1:8" ht="50.25" customHeight="1" hidden="1">
      <c r="A174" s="37" t="s">
        <v>571</v>
      </c>
      <c r="B174" s="9" t="s">
        <v>147</v>
      </c>
      <c r="C174" s="9" t="s">
        <v>166</v>
      </c>
      <c r="D174" s="9" t="s">
        <v>692</v>
      </c>
      <c r="E174" s="9" t="s">
        <v>572</v>
      </c>
      <c r="F174" s="49">
        <f t="shared" si="5"/>
        <v>0</v>
      </c>
      <c r="G174" s="49">
        <f>G175</f>
        <v>0</v>
      </c>
      <c r="H174" s="49"/>
    </row>
    <row r="175" spans="1:8" ht="18" customHeight="1" hidden="1">
      <c r="A175" s="37" t="s">
        <v>573</v>
      </c>
      <c r="B175" s="9" t="s">
        <v>147</v>
      </c>
      <c r="C175" s="9" t="s">
        <v>166</v>
      </c>
      <c r="D175" s="9" t="s">
        <v>692</v>
      </c>
      <c r="E175" s="9" t="s">
        <v>574</v>
      </c>
      <c r="F175" s="49">
        <f t="shared" si="5"/>
        <v>0</v>
      </c>
      <c r="G175" s="49">
        <f>325-255-70</f>
        <v>0</v>
      </c>
      <c r="H175" s="49"/>
    </row>
    <row r="176" spans="1:8" ht="92.25" customHeight="1" hidden="1">
      <c r="A176" s="22" t="s">
        <v>660</v>
      </c>
      <c r="B176" s="19" t="s">
        <v>147</v>
      </c>
      <c r="C176" s="19" t="s">
        <v>166</v>
      </c>
      <c r="D176" s="19" t="s">
        <v>652</v>
      </c>
      <c r="E176" s="19" t="s">
        <v>393</v>
      </c>
      <c r="F176" s="50">
        <f>G176+H176</f>
        <v>0</v>
      </c>
      <c r="G176" s="50">
        <f>G177</f>
        <v>0</v>
      </c>
      <c r="H176" s="50"/>
    </row>
    <row r="177" spans="1:8" ht="36" customHeight="1" hidden="1">
      <c r="A177" s="18" t="s">
        <v>185</v>
      </c>
      <c r="B177" s="9" t="s">
        <v>147</v>
      </c>
      <c r="C177" s="9" t="s">
        <v>166</v>
      </c>
      <c r="D177" s="9" t="s">
        <v>652</v>
      </c>
      <c r="E177" s="9" t="s">
        <v>156</v>
      </c>
      <c r="F177" s="49">
        <f>G177+H177</f>
        <v>0</v>
      </c>
      <c r="G177" s="49">
        <f>G178</f>
        <v>0</v>
      </c>
      <c r="H177" s="49"/>
    </row>
    <row r="178" spans="1:8" ht="50.25" customHeight="1" hidden="1">
      <c r="A178" s="37" t="s">
        <v>186</v>
      </c>
      <c r="B178" s="9" t="s">
        <v>147</v>
      </c>
      <c r="C178" s="9" t="s">
        <v>166</v>
      </c>
      <c r="D178" s="9" t="s">
        <v>652</v>
      </c>
      <c r="E178" s="9" t="s">
        <v>187</v>
      </c>
      <c r="F178" s="49">
        <f>G178+H178</f>
        <v>0</v>
      </c>
      <c r="G178" s="49">
        <v>0</v>
      </c>
      <c r="H178" s="49"/>
    </row>
    <row r="179" spans="1:8" ht="36" customHeight="1">
      <c r="A179" s="23" t="s">
        <v>38</v>
      </c>
      <c r="B179" s="9" t="s">
        <v>147</v>
      </c>
      <c r="C179" s="9" t="s">
        <v>166</v>
      </c>
      <c r="D179" s="9" t="s">
        <v>39</v>
      </c>
      <c r="E179" s="9" t="s">
        <v>393</v>
      </c>
      <c r="F179" s="49">
        <f t="shared" si="2"/>
        <v>83</v>
      </c>
      <c r="G179" s="49">
        <f>G180</f>
        <v>83</v>
      </c>
      <c r="H179" s="49">
        <f>H181</f>
        <v>0</v>
      </c>
    </row>
    <row r="180" spans="1:8" ht="34.5" customHeight="1">
      <c r="A180" s="18" t="s">
        <v>185</v>
      </c>
      <c r="B180" s="9" t="s">
        <v>147</v>
      </c>
      <c r="C180" s="9" t="s">
        <v>166</v>
      </c>
      <c r="D180" s="9" t="s">
        <v>653</v>
      </c>
      <c r="E180" s="9" t="s">
        <v>156</v>
      </c>
      <c r="F180" s="49">
        <f t="shared" si="2"/>
        <v>83</v>
      </c>
      <c r="G180" s="49">
        <f>G181</f>
        <v>83</v>
      </c>
      <c r="H180" s="49"/>
    </row>
    <row r="181" spans="1:8" ht="48" customHeight="1">
      <c r="A181" s="37" t="s">
        <v>186</v>
      </c>
      <c r="B181" s="9" t="s">
        <v>147</v>
      </c>
      <c r="C181" s="9" t="s">
        <v>166</v>
      </c>
      <c r="D181" s="9" t="s">
        <v>653</v>
      </c>
      <c r="E181" s="9" t="s">
        <v>187</v>
      </c>
      <c r="F181" s="49">
        <f t="shared" si="2"/>
        <v>83</v>
      </c>
      <c r="G181" s="49">
        <v>83</v>
      </c>
      <c r="H181" s="49"/>
    </row>
    <row r="182" spans="1:8" s="113" customFormat="1" ht="63" customHeight="1" hidden="1">
      <c r="A182" s="22" t="s">
        <v>463</v>
      </c>
      <c r="B182" s="19" t="s">
        <v>147</v>
      </c>
      <c r="C182" s="19" t="s">
        <v>166</v>
      </c>
      <c r="D182" s="19" t="s">
        <v>40</v>
      </c>
      <c r="E182" s="19" t="s">
        <v>393</v>
      </c>
      <c r="F182" s="50">
        <f aca="true" t="shared" si="6" ref="F182:F365">G182+H182</f>
        <v>0</v>
      </c>
      <c r="G182" s="50">
        <f>G183</f>
        <v>0</v>
      </c>
      <c r="H182" s="50">
        <f>H184</f>
        <v>0</v>
      </c>
    </row>
    <row r="183" spans="1:8" ht="35.25" customHeight="1" hidden="1">
      <c r="A183" s="18" t="s">
        <v>185</v>
      </c>
      <c r="B183" s="9" t="s">
        <v>147</v>
      </c>
      <c r="C183" s="9" t="s">
        <v>166</v>
      </c>
      <c r="D183" s="9" t="s">
        <v>41</v>
      </c>
      <c r="E183" s="9" t="s">
        <v>156</v>
      </c>
      <c r="F183" s="49">
        <f t="shared" si="6"/>
        <v>0</v>
      </c>
      <c r="G183" s="49">
        <f>G184</f>
        <v>0</v>
      </c>
      <c r="H183" s="49"/>
    </row>
    <row r="184" spans="1:8" ht="50.25" customHeight="1" hidden="1">
      <c r="A184" s="37" t="s">
        <v>186</v>
      </c>
      <c r="B184" s="9" t="s">
        <v>147</v>
      </c>
      <c r="C184" s="9" t="s">
        <v>166</v>
      </c>
      <c r="D184" s="9" t="s">
        <v>42</v>
      </c>
      <c r="E184" s="9" t="s">
        <v>187</v>
      </c>
      <c r="F184" s="49">
        <f t="shared" si="6"/>
        <v>0</v>
      </c>
      <c r="G184" s="49">
        <v>0</v>
      </c>
      <c r="H184" s="49"/>
    </row>
    <row r="185" spans="1:8" s="113" customFormat="1" ht="48.75" customHeight="1" hidden="1">
      <c r="A185" s="33" t="s">
        <v>417</v>
      </c>
      <c r="B185" s="19" t="s">
        <v>147</v>
      </c>
      <c r="C185" s="19" t="s">
        <v>166</v>
      </c>
      <c r="D185" s="19" t="s">
        <v>43</v>
      </c>
      <c r="E185" s="19" t="s">
        <v>393</v>
      </c>
      <c r="F185" s="50">
        <f>G185+H185</f>
        <v>0</v>
      </c>
      <c r="G185" s="50">
        <f>G186</f>
        <v>0</v>
      </c>
      <c r="H185" s="50">
        <f>H186</f>
        <v>0</v>
      </c>
    </row>
    <row r="186" spans="1:8" ht="34.5" customHeight="1" hidden="1">
      <c r="A186" s="37" t="s">
        <v>185</v>
      </c>
      <c r="B186" s="9" t="s">
        <v>147</v>
      </c>
      <c r="C186" s="9" t="s">
        <v>166</v>
      </c>
      <c r="D186" s="9" t="s">
        <v>474</v>
      </c>
      <c r="E186" s="9" t="s">
        <v>156</v>
      </c>
      <c r="F186" s="49">
        <f>G186+H186</f>
        <v>0</v>
      </c>
      <c r="G186" s="49">
        <f>G187</f>
        <v>0</v>
      </c>
      <c r="H186" s="49">
        <f>H187</f>
        <v>0</v>
      </c>
    </row>
    <row r="187" spans="1:8" ht="49.5" customHeight="1" hidden="1">
      <c r="A187" s="37" t="s">
        <v>186</v>
      </c>
      <c r="B187" s="9" t="s">
        <v>147</v>
      </c>
      <c r="C187" s="9" t="s">
        <v>166</v>
      </c>
      <c r="D187" s="9" t="s">
        <v>474</v>
      </c>
      <c r="E187" s="9" t="s">
        <v>187</v>
      </c>
      <c r="F187" s="49">
        <f>G187+H187</f>
        <v>0</v>
      </c>
      <c r="G187" s="49"/>
      <c r="H187" s="49"/>
    </row>
    <row r="188" spans="1:8" ht="65.25" customHeight="1">
      <c r="A188" s="33" t="s">
        <v>757</v>
      </c>
      <c r="B188" s="19" t="s">
        <v>147</v>
      </c>
      <c r="C188" s="19" t="s">
        <v>166</v>
      </c>
      <c r="D188" s="19" t="s">
        <v>534</v>
      </c>
      <c r="E188" s="19" t="s">
        <v>393</v>
      </c>
      <c r="F188" s="50">
        <f t="shared" si="6"/>
        <v>15</v>
      </c>
      <c r="G188" s="50">
        <f>G189</f>
        <v>15</v>
      </c>
      <c r="H188" s="89"/>
    </row>
    <row r="189" spans="1:8" ht="49.5" customHeight="1">
      <c r="A189" s="37" t="s">
        <v>535</v>
      </c>
      <c r="B189" s="9" t="s">
        <v>147</v>
      </c>
      <c r="C189" s="9" t="s">
        <v>166</v>
      </c>
      <c r="D189" s="9" t="s">
        <v>536</v>
      </c>
      <c r="E189" s="9" t="s">
        <v>156</v>
      </c>
      <c r="F189" s="49">
        <f t="shared" si="6"/>
        <v>15</v>
      </c>
      <c r="G189" s="49">
        <f>G190</f>
        <v>15</v>
      </c>
      <c r="H189" s="49"/>
    </row>
    <row r="190" spans="1:8" ht="18.75" customHeight="1">
      <c r="A190" s="37" t="s">
        <v>537</v>
      </c>
      <c r="B190" s="9" t="s">
        <v>147</v>
      </c>
      <c r="C190" s="9" t="s">
        <v>166</v>
      </c>
      <c r="D190" s="9" t="s">
        <v>538</v>
      </c>
      <c r="E190" s="9" t="s">
        <v>187</v>
      </c>
      <c r="F190" s="49">
        <f t="shared" si="6"/>
        <v>15</v>
      </c>
      <c r="G190" s="49">
        <v>15</v>
      </c>
      <c r="H190" s="49"/>
    </row>
    <row r="191" spans="1:8" s="131" customFormat="1" ht="20.25" customHeight="1" hidden="1">
      <c r="A191" s="47" t="s">
        <v>355</v>
      </c>
      <c r="B191" s="11" t="s">
        <v>149</v>
      </c>
      <c r="C191" s="11" t="s">
        <v>148</v>
      </c>
      <c r="D191" s="11" t="s">
        <v>307</v>
      </c>
      <c r="E191" s="11" t="s">
        <v>393</v>
      </c>
      <c r="F191" s="91">
        <f>G191+H191</f>
        <v>0</v>
      </c>
      <c r="G191" s="91">
        <f>G192</f>
        <v>0</v>
      </c>
      <c r="H191" s="91">
        <f>H192</f>
        <v>0</v>
      </c>
    </row>
    <row r="192" spans="1:8" ht="17.25" customHeight="1" hidden="1">
      <c r="A192" s="18" t="s">
        <v>349</v>
      </c>
      <c r="B192" s="9" t="s">
        <v>149</v>
      </c>
      <c r="C192" s="9" t="s">
        <v>148</v>
      </c>
      <c r="D192" s="9" t="s">
        <v>307</v>
      </c>
      <c r="E192" s="9" t="s">
        <v>393</v>
      </c>
      <c r="F192" s="49">
        <f t="shared" si="6"/>
        <v>0</v>
      </c>
      <c r="G192" s="49">
        <f>G194</f>
        <v>0</v>
      </c>
      <c r="H192" s="49">
        <f>H193</f>
        <v>0</v>
      </c>
    </row>
    <row r="193" spans="1:8" ht="79.5" customHeight="1" hidden="1">
      <c r="A193" s="22" t="s">
        <v>521</v>
      </c>
      <c r="B193" s="9" t="s">
        <v>149</v>
      </c>
      <c r="C193" s="9" t="s">
        <v>148</v>
      </c>
      <c r="D193" s="19" t="s">
        <v>504</v>
      </c>
      <c r="E193" s="19" t="s">
        <v>393</v>
      </c>
      <c r="F193" s="50">
        <f t="shared" si="6"/>
        <v>0</v>
      </c>
      <c r="G193" s="50">
        <f>G195</f>
        <v>0</v>
      </c>
      <c r="H193" s="50">
        <f>H194</f>
        <v>0</v>
      </c>
    </row>
    <row r="194" spans="1:8" ht="48.75" customHeight="1" hidden="1">
      <c r="A194" s="18" t="s">
        <v>356</v>
      </c>
      <c r="B194" s="9" t="s">
        <v>149</v>
      </c>
      <c r="C194" s="9" t="s">
        <v>148</v>
      </c>
      <c r="D194" s="9" t="s">
        <v>500</v>
      </c>
      <c r="E194" s="9" t="s">
        <v>393</v>
      </c>
      <c r="F194" s="49">
        <f t="shared" si="6"/>
        <v>0</v>
      </c>
      <c r="G194" s="49">
        <f>G196</f>
        <v>0</v>
      </c>
      <c r="H194" s="49">
        <f>H195</f>
        <v>0</v>
      </c>
    </row>
    <row r="195" spans="1:8" ht="21" customHeight="1" hidden="1">
      <c r="A195" s="18" t="s">
        <v>196</v>
      </c>
      <c r="B195" s="9" t="s">
        <v>149</v>
      </c>
      <c r="C195" s="9" t="s">
        <v>148</v>
      </c>
      <c r="D195" s="9" t="s">
        <v>500</v>
      </c>
      <c r="E195" s="9" t="s">
        <v>197</v>
      </c>
      <c r="F195" s="49">
        <f t="shared" si="6"/>
        <v>0</v>
      </c>
      <c r="G195" s="49">
        <f>G196</f>
        <v>0</v>
      </c>
      <c r="H195" s="49">
        <f>H196</f>
        <v>0</v>
      </c>
    </row>
    <row r="196" spans="1:8" ht="17.25" customHeight="1" hidden="1">
      <c r="A196" s="18" t="s">
        <v>167</v>
      </c>
      <c r="B196" s="9" t="s">
        <v>149</v>
      </c>
      <c r="C196" s="9" t="s">
        <v>148</v>
      </c>
      <c r="D196" s="9" t="s">
        <v>500</v>
      </c>
      <c r="E196" s="9" t="s">
        <v>357</v>
      </c>
      <c r="F196" s="49">
        <f t="shared" si="6"/>
        <v>0</v>
      </c>
      <c r="G196" s="49">
        <v>0</v>
      </c>
      <c r="H196" s="49">
        <v>0</v>
      </c>
    </row>
    <row r="197" spans="1:8" s="131" customFormat="1" ht="48" customHeight="1">
      <c r="A197" s="47" t="s">
        <v>358</v>
      </c>
      <c r="B197" s="11" t="s">
        <v>154</v>
      </c>
      <c r="C197" s="11" t="s">
        <v>148</v>
      </c>
      <c r="D197" s="11" t="s">
        <v>307</v>
      </c>
      <c r="E197" s="11" t="s">
        <v>393</v>
      </c>
      <c r="F197" s="91">
        <f>G197+H197</f>
        <v>100</v>
      </c>
      <c r="G197" s="91">
        <f>G198</f>
        <v>100</v>
      </c>
      <c r="H197" s="91">
        <f>H198</f>
        <v>0</v>
      </c>
    </row>
    <row r="198" spans="1:8" ht="50.25" customHeight="1">
      <c r="A198" s="18" t="s">
        <v>359</v>
      </c>
      <c r="B198" s="9" t="s">
        <v>154</v>
      </c>
      <c r="C198" s="9" t="s">
        <v>360</v>
      </c>
      <c r="D198" s="9" t="s">
        <v>25</v>
      </c>
      <c r="E198" s="9" t="s">
        <v>393</v>
      </c>
      <c r="F198" s="49">
        <f t="shared" si="6"/>
        <v>100</v>
      </c>
      <c r="G198" s="49">
        <f>G199</f>
        <v>100</v>
      </c>
      <c r="H198" s="49">
        <f>H199</f>
        <v>0</v>
      </c>
    </row>
    <row r="199" spans="1:8" ht="50.25" customHeight="1">
      <c r="A199" s="18" t="s">
        <v>361</v>
      </c>
      <c r="B199" s="9" t="s">
        <v>154</v>
      </c>
      <c r="C199" s="9" t="s">
        <v>360</v>
      </c>
      <c r="D199" s="9" t="s">
        <v>25</v>
      </c>
      <c r="E199" s="9" t="s">
        <v>393</v>
      </c>
      <c r="F199" s="49">
        <f t="shared" si="6"/>
        <v>100</v>
      </c>
      <c r="G199" s="49">
        <f>G201</f>
        <v>100</v>
      </c>
      <c r="H199" s="49">
        <f>H201</f>
        <v>0</v>
      </c>
    </row>
    <row r="200" spans="1:8" ht="33.75" customHeight="1">
      <c r="A200" s="18" t="s">
        <v>185</v>
      </c>
      <c r="B200" s="9" t="s">
        <v>154</v>
      </c>
      <c r="C200" s="9" t="s">
        <v>360</v>
      </c>
      <c r="D200" s="9" t="s">
        <v>25</v>
      </c>
      <c r="E200" s="9" t="s">
        <v>156</v>
      </c>
      <c r="F200" s="49">
        <f t="shared" si="6"/>
        <v>100</v>
      </c>
      <c r="G200" s="49">
        <f>G201</f>
        <v>100</v>
      </c>
      <c r="H200" s="49"/>
    </row>
    <row r="201" spans="1:8" ht="50.25" customHeight="1">
      <c r="A201" s="37" t="s">
        <v>186</v>
      </c>
      <c r="B201" s="9" t="s">
        <v>154</v>
      </c>
      <c r="C201" s="9" t="s">
        <v>360</v>
      </c>
      <c r="D201" s="9" t="s">
        <v>25</v>
      </c>
      <c r="E201" s="9" t="s">
        <v>187</v>
      </c>
      <c r="F201" s="49">
        <f t="shared" si="6"/>
        <v>100</v>
      </c>
      <c r="G201" s="49">
        <v>100</v>
      </c>
      <c r="H201" s="49"/>
    </row>
    <row r="202" spans="1:8" ht="62.25" customHeight="1" hidden="1">
      <c r="A202" s="33" t="s">
        <v>718</v>
      </c>
      <c r="B202" s="19" t="s">
        <v>147</v>
      </c>
      <c r="C202" s="19" t="s">
        <v>166</v>
      </c>
      <c r="D202" s="19" t="s">
        <v>700</v>
      </c>
      <c r="E202" s="19" t="s">
        <v>393</v>
      </c>
      <c r="F202" s="50">
        <f>G202+H202</f>
        <v>0</v>
      </c>
      <c r="G202" s="50"/>
      <c r="H202" s="50">
        <f>H203</f>
        <v>0</v>
      </c>
    </row>
    <row r="203" spans="1:8" ht="97.5" customHeight="1" hidden="1">
      <c r="A203" s="18" t="s">
        <v>182</v>
      </c>
      <c r="B203" s="9" t="s">
        <v>147</v>
      </c>
      <c r="C203" s="9" t="s">
        <v>166</v>
      </c>
      <c r="D203" s="9" t="s">
        <v>700</v>
      </c>
      <c r="E203" s="9" t="s">
        <v>152</v>
      </c>
      <c r="F203" s="49">
        <f>G203+H203</f>
        <v>0</v>
      </c>
      <c r="G203" s="49"/>
      <c r="H203" s="49">
        <f>H204</f>
        <v>0</v>
      </c>
    </row>
    <row r="204" spans="1:8" ht="37.5" customHeight="1" hidden="1">
      <c r="A204" s="37" t="s">
        <v>184</v>
      </c>
      <c r="B204" s="9" t="s">
        <v>147</v>
      </c>
      <c r="C204" s="9" t="s">
        <v>166</v>
      </c>
      <c r="D204" s="9" t="s">
        <v>700</v>
      </c>
      <c r="E204" s="9" t="s">
        <v>183</v>
      </c>
      <c r="F204" s="49">
        <f>G204+H204</f>
        <v>0</v>
      </c>
      <c r="G204" s="49"/>
      <c r="H204" s="49">
        <v>0</v>
      </c>
    </row>
    <row r="205" spans="1:8" ht="79.5" customHeight="1" hidden="1">
      <c r="A205" s="33" t="s">
        <v>715</v>
      </c>
      <c r="B205" s="9" t="s">
        <v>147</v>
      </c>
      <c r="C205" s="9" t="s">
        <v>166</v>
      </c>
      <c r="D205" s="9" t="s">
        <v>701</v>
      </c>
      <c r="E205" s="9" t="s">
        <v>393</v>
      </c>
      <c r="F205" s="49">
        <f>G205</f>
        <v>0</v>
      </c>
      <c r="G205" s="49">
        <f>G206+G208</f>
        <v>0</v>
      </c>
      <c r="H205" s="49"/>
    </row>
    <row r="206" spans="1:8" ht="94.5" customHeight="1" hidden="1">
      <c r="A206" s="18" t="s">
        <v>182</v>
      </c>
      <c r="B206" s="9" t="s">
        <v>147</v>
      </c>
      <c r="C206" s="9" t="s">
        <v>166</v>
      </c>
      <c r="D206" s="9" t="s">
        <v>701</v>
      </c>
      <c r="E206" s="9" t="s">
        <v>152</v>
      </c>
      <c r="F206" s="49">
        <f>G206</f>
        <v>0</v>
      </c>
      <c r="G206" s="49">
        <f>G207</f>
        <v>0</v>
      </c>
      <c r="H206" s="49"/>
    </row>
    <row r="207" spans="1:8" ht="33" customHeight="1" hidden="1">
      <c r="A207" s="37" t="s">
        <v>184</v>
      </c>
      <c r="B207" s="9" t="s">
        <v>147</v>
      </c>
      <c r="C207" s="9" t="s">
        <v>166</v>
      </c>
      <c r="D207" s="9" t="s">
        <v>701</v>
      </c>
      <c r="E207" s="9" t="s">
        <v>183</v>
      </c>
      <c r="F207" s="49">
        <f>G207</f>
        <v>0</v>
      </c>
      <c r="G207" s="49">
        <v>0</v>
      </c>
      <c r="H207" s="49"/>
    </row>
    <row r="208" spans="1:8" ht="37.5" customHeight="1" hidden="1">
      <c r="A208" s="18" t="s">
        <v>185</v>
      </c>
      <c r="B208" s="9" t="s">
        <v>147</v>
      </c>
      <c r="C208" s="9" t="s">
        <v>166</v>
      </c>
      <c r="D208" s="9" t="s">
        <v>701</v>
      </c>
      <c r="E208" s="9" t="s">
        <v>156</v>
      </c>
      <c r="F208" s="49">
        <f>G208</f>
        <v>0</v>
      </c>
      <c r="G208" s="49">
        <f>G209</f>
        <v>0</v>
      </c>
      <c r="H208" s="49"/>
    </row>
    <row r="209" spans="1:8" ht="48" customHeight="1" hidden="1">
      <c r="A209" s="37" t="s">
        <v>186</v>
      </c>
      <c r="B209" s="9" t="s">
        <v>147</v>
      </c>
      <c r="C209" s="9" t="s">
        <v>166</v>
      </c>
      <c r="D209" s="9" t="s">
        <v>701</v>
      </c>
      <c r="E209" s="9" t="s">
        <v>187</v>
      </c>
      <c r="F209" s="49">
        <f>G209</f>
        <v>0</v>
      </c>
      <c r="G209" s="49">
        <v>0</v>
      </c>
      <c r="H209" s="49"/>
    </row>
    <row r="210" spans="1:8" ht="96" customHeight="1" hidden="1">
      <c r="A210" s="33" t="s">
        <v>716</v>
      </c>
      <c r="B210" s="9" t="s">
        <v>147</v>
      </c>
      <c r="C210" s="9" t="s">
        <v>166</v>
      </c>
      <c r="D210" s="19" t="s">
        <v>717</v>
      </c>
      <c r="E210" s="19" t="s">
        <v>393</v>
      </c>
      <c r="F210" s="50">
        <f aca="true" t="shared" si="7" ref="F210:F217">G210+H210</f>
        <v>0</v>
      </c>
      <c r="G210" s="50"/>
      <c r="H210" s="50">
        <f>H211</f>
        <v>0</v>
      </c>
    </row>
    <row r="211" spans="1:8" ht="31.5" customHeight="1" hidden="1">
      <c r="A211" s="18" t="s">
        <v>185</v>
      </c>
      <c r="B211" s="9" t="s">
        <v>147</v>
      </c>
      <c r="C211" s="9" t="s">
        <v>166</v>
      </c>
      <c r="D211" s="9" t="s">
        <v>717</v>
      </c>
      <c r="E211" s="9" t="s">
        <v>156</v>
      </c>
      <c r="F211" s="49">
        <f t="shared" si="7"/>
        <v>0</v>
      </c>
      <c r="G211" s="49"/>
      <c r="H211" s="49">
        <f>H212</f>
        <v>0</v>
      </c>
    </row>
    <row r="212" spans="1:8" ht="48" customHeight="1" hidden="1">
      <c r="A212" s="37" t="s">
        <v>186</v>
      </c>
      <c r="B212" s="9" t="s">
        <v>147</v>
      </c>
      <c r="C212" s="9" t="s">
        <v>166</v>
      </c>
      <c r="D212" s="9" t="s">
        <v>717</v>
      </c>
      <c r="E212" s="9" t="s">
        <v>187</v>
      </c>
      <c r="F212" s="49">
        <f t="shared" si="7"/>
        <v>0</v>
      </c>
      <c r="G212" s="49"/>
      <c r="H212" s="49">
        <v>0</v>
      </c>
    </row>
    <row r="213" spans="1:8" s="131" customFormat="1" ht="48" customHeight="1" hidden="1">
      <c r="A213" s="47" t="s">
        <v>358</v>
      </c>
      <c r="B213" s="11" t="s">
        <v>154</v>
      </c>
      <c r="C213" s="11" t="s">
        <v>148</v>
      </c>
      <c r="D213" s="11" t="s">
        <v>307</v>
      </c>
      <c r="E213" s="11" t="s">
        <v>393</v>
      </c>
      <c r="F213" s="91">
        <f t="shared" si="7"/>
        <v>0</v>
      </c>
      <c r="G213" s="91">
        <f>G214</f>
        <v>0</v>
      </c>
      <c r="H213" s="91">
        <f>H214</f>
        <v>0</v>
      </c>
    </row>
    <row r="214" spans="1:8" ht="50.25" customHeight="1" hidden="1">
      <c r="A214" s="18" t="s">
        <v>359</v>
      </c>
      <c r="B214" s="9" t="s">
        <v>154</v>
      </c>
      <c r="C214" s="9" t="s">
        <v>360</v>
      </c>
      <c r="D214" s="9" t="s">
        <v>307</v>
      </c>
      <c r="E214" s="9" t="s">
        <v>393</v>
      </c>
      <c r="F214" s="49">
        <f t="shared" si="7"/>
        <v>0</v>
      </c>
      <c r="G214" s="49">
        <f>G215</f>
        <v>0</v>
      </c>
      <c r="H214" s="49">
        <f>H215</f>
        <v>0</v>
      </c>
    </row>
    <row r="215" spans="1:8" ht="83.25" customHeight="1" hidden="1">
      <c r="A215" s="18" t="s">
        <v>725</v>
      </c>
      <c r="B215" s="9" t="s">
        <v>154</v>
      </c>
      <c r="C215" s="9" t="s">
        <v>360</v>
      </c>
      <c r="D215" s="9" t="s">
        <v>726</v>
      </c>
      <c r="E215" s="9" t="s">
        <v>393</v>
      </c>
      <c r="F215" s="49">
        <f t="shared" si="7"/>
        <v>0</v>
      </c>
      <c r="G215" s="49">
        <f>G217</f>
        <v>0</v>
      </c>
      <c r="H215" s="49">
        <f>H217</f>
        <v>0</v>
      </c>
    </row>
    <row r="216" spans="1:8" ht="33.75" customHeight="1" hidden="1">
      <c r="A216" s="18" t="s">
        <v>185</v>
      </c>
      <c r="B216" s="9" t="s">
        <v>154</v>
      </c>
      <c r="C216" s="9" t="s">
        <v>360</v>
      </c>
      <c r="D216" s="9" t="s">
        <v>726</v>
      </c>
      <c r="E216" s="9" t="s">
        <v>156</v>
      </c>
      <c r="F216" s="49">
        <f t="shared" si="7"/>
        <v>0</v>
      </c>
      <c r="G216" s="49">
        <f>G217</f>
        <v>0</v>
      </c>
      <c r="H216" s="49"/>
    </row>
    <row r="217" spans="1:8" ht="50.25" customHeight="1" hidden="1">
      <c r="A217" s="37" t="s">
        <v>186</v>
      </c>
      <c r="B217" s="9" t="s">
        <v>154</v>
      </c>
      <c r="C217" s="9" t="s">
        <v>360</v>
      </c>
      <c r="D217" s="9" t="s">
        <v>726</v>
      </c>
      <c r="E217" s="9" t="s">
        <v>187</v>
      </c>
      <c r="F217" s="49">
        <f t="shared" si="7"/>
        <v>0</v>
      </c>
      <c r="G217" s="49">
        <v>0</v>
      </c>
      <c r="H217" s="49"/>
    </row>
    <row r="218" spans="1:10" s="131" customFormat="1" ht="16.5" customHeight="1">
      <c r="A218" s="47" t="s">
        <v>362</v>
      </c>
      <c r="B218" s="11" t="s">
        <v>158</v>
      </c>
      <c r="C218" s="11" t="s">
        <v>148</v>
      </c>
      <c r="D218" s="11" t="s">
        <v>307</v>
      </c>
      <c r="E218" s="11" t="s">
        <v>393</v>
      </c>
      <c r="F218" s="91">
        <f t="shared" si="6"/>
        <v>46795.06898</v>
      </c>
      <c r="G218" s="91">
        <f>G226+G239+G219+G260</f>
        <v>25847.14883</v>
      </c>
      <c r="H218" s="91">
        <f>H226+H239+H219+H265</f>
        <v>20947.92015</v>
      </c>
      <c r="J218" s="145"/>
    </row>
    <row r="219" spans="1:9" s="113" customFormat="1" ht="16.5" customHeight="1">
      <c r="A219" s="22" t="s">
        <v>230</v>
      </c>
      <c r="B219" s="19" t="s">
        <v>158</v>
      </c>
      <c r="C219" s="19" t="s">
        <v>372</v>
      </c>
      <c r="D219" s="19" t="s">
        <v>307</v>
      </c>
      <c r="E219" s="19" t="s">
        <v>393</v>
      </c>
      <c r="F219" s="50">
        <f t="shared" si="6"/>
        <v>1064.53307</v>
      </c>
      <c r="G219" s="50">
        <f>G223</f>
        <v>120</v>
      </c>
      <c r="H219" s="50">
        <f>H220</f>
        <v>944.53307</v>
      </c>
      <c r="I219" s="142"/>
    </row>
    <row r="220" spans="1:8" ht="107.25" customHeight="1">
      <c r="A220" s="22" t="s">
        <v>673</v>
      </c>
      <c r="B220" s="19" t="s">
        <v>158</v>
      </c>
      <c r="C220" s="19" t="s">
        <v>372</v>
      </c>
      <c r="D220" s="19" t="s">
        <v>44</v>
      </c>
      <c r="E220" s="19" t="s">
        <v>393</v>
      </c>
      <c r="F220" s="50">
        <f t="shared" si="6"/>
        <v>944.53307</v>
      </c>
      <c r="G220" s="50"/>
      <c r="H220" s="50">
        <f>H221</f>
        <v>944.53307</v>
      </c>
    </row>
    <row r="221" spans="1:8" ht="35.25" customHeight="1">
      <c r="A221" s="18" t="s">
        <v>185</v>
      </c>
      <c r="B221" s="9" t="s">
        <v>158</v>
      </c>
      <c r="C221" s="9" t="s">
        <v>372</v>
      </c>
      <c r="D221" s="9" t="s">
        <v>44</v>
      </c>
      <c r="E221" s="9" t="s">
        <v>156</v>
      </c>
      <c r="F221" s="49">
        <f t="shared" si="6"/>
        <v>944.53307</v>
      </c>
      <c r="G221" s="49"/>
      <c r="H221" s="49">
        <f>H222</f>
        <v>944.53307</v>
      </c>
    </row>
    <row r="222" spans="1:8" ht="48" customHeight="1">
      <c r="A222" s="37" t="s">
        <v>186</v>
      </c>
      <c r="B222" s="9" t="s">
        <v>158</v>
      </c>
      <c r="C222" s="9" t="s">
        <v>372</v>
      </c>
      <c r="D222" s="9" t="s">
        <v>44</v>
      </c>
      <c r="E222" s="9" t="s">
        <v>187</v>
      </c>
      <c r="F222" s="49">
        <f t="shared" si="6"/>
        <v>944.53307</v>
      </c>
      <c r="G222" s="49"/>
      <c r="H222" s="49">
        <f>265.91093+678.62214</f>
        <v>944.53307</v>
      </c>
    </row>
    <row r="223" spans="1:8" ht="76.5" customHeight="1">
      <c r="A223" s="33" t="s">
        <v>935</v>
      </c>
      <c r="B223" s="19" t="s">
        <v>158</v>
      </c>
      <c r="C223" s="19" t="s">
        <v>372</v>
      </c>
      <c r="D223" s="19" t="s">
        <v>936</v>
      </c>
      <c r="E223" s="19" t="s">
        <v>393</v>
      </c>
      <c r="F223" s="50">
        <f>G223+H223</f>
        <v>120</v>
      </c>
      <c r="G223" s="50">
        <f>G224</f>
        <v>120</v>
      </c>
      <c r="H223" s="50"/>
    </row>
    <row r="224" spans="1:8" ht="35.25" customHeight="1">
      <c r="A224" s="18" t="s">
        <v>185</v>
      </c>
      <c r="B224" s="9" t="s">
        <v>158</v>
      </c>
      <c r="C224" s="9" t="s">
        <v>372</v>
      </c>
      <c r="D224" s="9" t="s">
        <v>936</v>
      </c>
      <c r="E224" s="9" t="s">
        <v>156</v>
      </c>
      <c r="F224" s="49">
        <f>G224+H224</f>
        <v>120</v>
      </c>
      <c r="G224" s="49">
        <f>G225</f>
        <v>120</v>
      </c>
      <c r="H224" s="49"/>
    </row>
    <row r="225" spans="1:8" ht="48" customHeight="1">
      <c r="A225" s="37" t="s">
        <v>186</v>
      </c>
      <c r="B225" s="9" t="s">
        <v>158</v>
      </c>
      <c r="C225" s="9" t="s">
        <v>372</v>
      </c>
      <c r="D225" s="9" t="s">
        <v>936</v>
      </c>
      <c r="E225" s="9" t="s">
        <v>187</v>
      </c>
      <c r="F225" s="49">
        <f>G225+H225</f>
        <v>120</v>
      </c>
      <c r="G225" s="49">
        <v>120</v>
      </c>
      <c r="H225" s="49"/>
    </row>
    <row r="226" spans="1:8" s="113" customFormat="1" ht="17.25" customHeight="1">
      <c r="A226" s="22" t="s">
        <v>400</v>
      </c>
      <c r="B226" s="19" t="s">
        <v>158</v>
      </c>
      <c r="C226" s="19" t="s">
        <v>363</v>
      </c>
      <c r="D226" s="19" t="s">
        <v>307</v>
      </c>
      <c r="E226" s="19" t="s">
        <v>393</v>
      </c>
      <c r="F226" s="50">
        <f t="shared" si="6"/>
        <v>2723.38708</v>
      </c>
      <c r="G226" s="50">
        <f>G227</f>
        <v>2720</v>
      </c>
      <c r="H226" s="50">
        <f>H228+H236</f>
        <v>3.38708</v>
      </c>
    </row>
    <row r="227" spans="1:8" s="113" customFormat="1" ht="96" customHeight="1">
      <c r="A227" s="22" t="s">
        <v>466</v>
      </c>
      <c r="B227" s="19" t="s">
        <v>158</v>
      </c>
      <c r="C227" s="19" t="s">
        <v>363</v>
      </c>
      <c r="D227" s="19" t="s">
        <v>446</v>
      </c>
      <c r="E227" s="19" t="s">
        <v>393</v>
      </c>
      <c r="F227" s="50">
        <f t="shared" si="6"/>
        <v>2720</v>
      </c>
      <c r="G227" s="50">
        <f>G228+G232</f>
        <v>2720</v>
      </c>
      <c r="H227" s="50"/>
    </row>
    <row r="228" spans="1:8" ht="18.75" customHeight="1">
      <c r="A228" s="18" t="s">
        <v>401</v>
      </c>
      <c r="B228" s="9" t="s">
        <v>158</v>
      </c>
      <c r="C228" s="9" t="s">
        <v>363</v>
      </c>
      <c r="D228" s="9" t="s">
        <v>467</v>
      </c>
      <c r="E228" s="9" t="s">
        <v>393</v>
      </c>
      <c r="F228" s="49">
        <f t="shared" si="6"/>
        <v>2720</v>
      </c>
      <c r="G228" s="49">
        <f>G229+G234</f>
        <v>2720</v>
      </c>
      <c r="H228" s="49">
        <f>H229</f>
        <v>0</v>
      </c>
    </row>
    <row r="229" spans="1:8" ht="68.25" customHeight="1">
      <c r="A229" s="18" t="s">
        <v>45</v>
      </c>
      <c r="B229" s="9" t="s">
        <v>158</v>
      </c>
      <c r="C229" s="9" t="s">
        <v>363</v>
      </c>
      <c r="D229" s="9" t="s">
        <v>467</v>
      </c>
      <c r="E229" s="9" t="s">
        <v>393</v>
      </c>
      <c r="F229" s="49">
        <f t="shared" si="6"/>
        <v>2720</v>
      </c>
      <c r="G229" s="49">
        <f>G230</f>
        <v>2720</v>
      </c>
      <c r="H229" s="49">
        <f>H231</f>
        <v>0</v>
      </c>
    </row>
    <row r="230" spans="1:8" ht="18.75" customHeight="1">
      <c r="A230" s="18" t="s">
        <v>190</v>
      </c>
      <c r="B230" s="9" t="s">
        <v>158</v>
      </c>
      <c r="C230" s="9" t="s">
        <v>363</v>
      </c>
      <c r="D230" s="9" t="s">
        <v>467</v>
      </c>
      <c r="E230" s="9" t="s">
        <v>191</v>
      </c>
      <c r="F230" s="49">
        <f t="shared" si="6"/>
        <v>2720</v>
      </c>
      <c r="G230" s="49">
        <f>G231</f>
        <v>2720</v>
      </c>
      <c r="H230" s="49"/>
    </row>
    <row r="231" spans="1:8" ht="49.5" customHeight="1">
      <c r="A231" s="18" t="s">
        <v>668</v>
      </c>
      <c r="B231" s="9" t="s">
        <v>158</v>
      </c>
      <c r="C231" s="9" t="s">
        <v>363</v>
      </c>
      <c r="D231" s="9" t="s">
        <v>467</v>
      </c>
      <c r="E231" s="9" t="s">
        <v>370</v>
      </c>
      <c r="F231" s="49">
        <f t="shared" si="6"/>
        <v>2720</v>
      </c>
      <c r="G231" s="49">
        <f>2300+420</f>
        <v>2720</v>
      </c>
      <c r="H231" s="49"/>
    </row>
    <row r="232" spans="1:8" ht="19.5" customHeight="1" hidden="1">
      <c r="A232" s="37" t="s">
        <v>196</v>
      </c>
      <c r="B232" s="9" t="s">
        <v>158</v>
      </c>
      <c r="C232" s="9" t="s">
        <v>363</v>
      </c>
      <c r="D232" s="9" t="s">
        <v>467</v>
      </c>
      <c r="E232" s="9" t="s">
        <v>197</v>
      </c>
      <c r="F232" s="49">
        <f t="shared" si="6"/>
        <v>0</v>
      </c>
      <c r="G232" s="49">
        <f>G233</f>
        <v>0</v>
      </c>
      <c r="H232" s="49"/>
    </row>
    <row r="233" spans="1:8" ht="18" customHeight="1" hidden="1">
      <c r="A233" s="37" t="s">
        <v>290</v>
      </c>
      <c r="B233" s="9" t="s">
        <v>158</v>
      </c>
      <c r="C233" s="9" t="s">
        <v>363</v>
      </c>
      <c r="D233" s="9" t="s">
        <v>467</v>
      </c>
      <c r="E233" s="9" t="s">
        <v>436</v>
      </c>
      <c r="F233" s="49">
        <f t="shared" si="6"/>
        <v>0</v>
      </c>
      <c r="G233" s="49">
        <v>0</v>
      </c>
      <c r="H233" s="49"/>
    </row>
    <row r="234" spans="1:8" ht="30.75" customHeight="1" hidden="1">
      <c r="A234" s="18" t="s">
        <v>185</v>
      </c>
      <c r="B234" s="9" t="s">
        <v>158</v>
      </c>
      <c r="C234" s="9" t="s">
        <v>363</v>
      </c>
      <c r="D234" s="9" t="s">
        <v>467</v>
      </c>
      <c r="E234" s="9" t="s">
        <v>156</v>
      </c>
      <c r="F234" s="49">
        <f>G234</f>
        <v>0</v>
      </c>
      <c r="G234" s="49">
        <f>G235</f>
        <v>0</v>
      </c>
      <c r="H234" s="49"/>
    </row>
    <row r="235" spans="1:8" ht="50.25" customHeight="1" hidden="1">
      <c r="A235" s="37" t="s">
        <v>186</v>
      </c>
      <c r="B235" s="9" t="s">
        <v>158</v>
      </c>
      <c r="C235" s="9" t="s">
        <v>363</v>
      </c>
      <c r="D235" s="9" t="s">
        <v>467</v>
      </c>
      <c r="E235" s="9" t="s">
        <v>187</v>
      </c>
      <c r="F235" s="49">
        <f>G235</f>
        <v>0</v>
      </c>
      <c r="G235" s="49">
        <v>0</v>
      </c>
      <c r="H235" s="49"/>
    </row>
    <row r="236" spans="1:8" ht="144" customHeight="1">
      <c r="A236" s="33" t="s">
        <v>539</v>
      </c>
      <c r="B236" s="19" t="s">
        <v>158</v>
      </c>
      <c r="C236" s="19" t="s">
        <v>363</v>
      </c>
      <c r="D236" s="19" t="s">
        <v>307</v>
      </c>
      <c r="E236" s="19" t="s">
        <v>393</v>
      </c>
      <c r="F236" s="50">
        <f>G236+H236</f>
        <v>3.38708</v>
      </c>
      <c r="G236" s="50"/>
      <c r="H236" s="50">
        <f>H237</f>
        <v>3.38708</v>
      </c>
    </row>
    <row r="237" spans="1:8" ht="36.75" customHeight="1">
      <c r="A237" s="18" t="s">
        <v>185</v>
      </c>
      <c r="B237" s="9" t="s">
        <v>158</v>
      </c>
      <c r="C237" s="9" t="s">
        <v>363</v>
      </c>
      <c r="D237" s="9" t="s">
        <v>540</v>
      </c>
      <c r="E237" s="9" t="s">
        <v>156</v>
      </c>
      <c r="F237" s="49">
        <f>G237+H237</f>
        <v>3.38708</v>
      </c>
      <c r="G237" s="49"/>
      <c r="H237" s="49">
        <f>H238</f>
        <v>3.38708</v>
      </c>
    </row>
    <row r="238" spans="1:8" ht="33.75" customHeight="1">
      <c r="A238" s="37" t="s">
        <v>186</v>
      </c>
      <c r="B238" s="9" t="s">
        <v>158</v>
      </c>
      <c r="C238" s="9" t="s">
        <v>363</v>
      </c>
      <c r="D238" s="9" t="s">
        <v>540</v>
      </c>
      <c r="E238" s="9" t="s">
        <v>187</v>
      </c>
      <c r="F238" s="49">
        <f>G238+H238</f>
        <v>3.38708</v>
      </c>
      <c r="G238" s="49"/>
      <c r="H238" s="49">
        <v>3.38708</v>
      </c>
    </row>
    <row r="239" spans="1:8" s="113" customFormat="1" ht="17.25" customHeight="1">
      <c r="A239" s="22" t="s">
        <v>364</v>
      </c>
      <c r="B239" s="19" t="s">
        <v>158</v>
      </c>
      <c r="C239" s="19" t="s">
        <v>360</v>
      </c>
      <c r="D239" s="19" t="s">
        <v>307</v>
      </c>
      <c r="E239" s="19" t="s">
        <v>393</v>
      </c>
      <c r="F239" s="50">
        <f t="shared" si="6"/>
        <v>42807.14883</v>
      </c>
      <c r="G239" s="50">
        <f>G240+G253</f>
        <v>22807.14883</v>
      </c>
      <c r="H239" s="50">
        <f>H240</f>
        <v>20000</v>
      </c>
    </row>
    <row r="240" spans="1:9" s="113" customFormat="1" ht="94.5" customHeight="1">
      <c r="A240" s="22" t="s">
        <v>466</v>
      </c>
      <c r="B240" s="19" t="s">
        <v>158</v>
      </c>
      <c r="C240" s="19" t="s">
        <v>360</v>
      </c>
      <c r="D240" s="19" t="s">
        <v>446</v>
      </c>
      <c r="E240" s="19" t="s">
        <v>393</v>
      </c>
      <c r="F240" s="50">
        <f t="shared" si="6"/>
        <v>42726.84883</v>
      </c>
      <c r="G240" s="50">
        <f>G241+G244+G248</f>
        <v>22726.84883</v>
      </c>
      <c r="H240" s="50">
        <f>H241+H248</f>
        <v>20000</v>
      </c>
      <c r="I240" s="119"/>
    </row>
    <row r="241" spans="1:9" ht="33.75" customHeight="1">
      <c r="A241" s="18" t="s">
        <v>365</v>
      </c>
      <c r="B241" s="9" t="s">
        <v>158</v>
      </c>
      <c r="C241" s="9" t="s">
        <v>360</v>
      </c>
      <c r="D241" s="9" t="s">
        <v>469</v>
      </c>
      <c r="E241" s="9" t="s">
        <v>393</v>
      </c>
      <c r="F241" s="49">
        <f aca="true" t="shared" si="8" ref="F241:F259">G241</f>
        <v>8210.82863</v>
      </c>
      <c r="G241" s="49">
        <f>G242</f>
        <v>8210.82863</v>
      </c>
      <c r="H241" s="49">
        <f>H243</f>
        <v>0</v>
      </c>
      <c r="I241" s="114"/>
    </row>
    <row r="242" spans="1:8" ht="35.25" customHeight="1">
      <c r="A242" s="18" t="s">
        <v>185</v>
      </c>
      <c r="B242" s="9" t="s">
        <v>158</v>
      </c>
      <c r="C242" s="9" t="s">
        <v>360</v>
      </c>
      <c r="D242" s="9" t="s">
        <v>469</v>
      </c>
      <c r="E242" s="9" t="s">
        <v>156</v>
      </c>
      <c r="F242" s="49">
        <f t="shared" si="8"/>
        <v>8210.82863</v>
      </c>
      <c r="G242" s="49">
        <f>G243</f>
        <v>8210.82863</v>
      </c>
      <c r="H242" s="49"/>
    </row>
    <row r="243" spans="1:8" ht="47.25" customHeight="1">
      <c r="A243" s="37" t="s">
        <v>186</v>
      </c>
      <c r="B243" s="9" t="s">
        <v>158</v>
      </c>
      <c r="C243" s="9" t="s">
        <v>360</v>
      </c>
      <c r="D243" s="9" t="s">
        <v>469</v>
      </c>
      <c r="E243" s="9" t="s">
        <v>187</v>
      </c>
      <c r="F243" s="49">
        <f t="shared" si="8"/>
        <v>8210.82863</v>
      </c>
      <c r="G243" s="49">
        <f>4183.9798+8726.84883-4700</f>
        <v>8210.82863</v>
      </c>
      <c r="H243" s="49"/>
    </row>
    <row r="244" spans="1:8" ht="22.5" customHeight="1">
      <c r="A244" s="37" t="s">
        <v>196</v>
      </c>
      <c r="B244" s="9" t="s">
        <v>158</v>
      </c>
      <c r="C244" s="9" t="s">
        <v>360</v>
      </c>
      <c r="D244" s="9" t="s">
        <v>468</v>
      </c>
      <c r="E244" s="9" t="s">
        <v>197</v>
      </c>
      <c r="F244" s="49">
        <f t="shared" si="8"/>
        <v>14314</v>
      </c>
      <c r="G244" s="49">
        <f>G245+G246+G247</f>
        <v>14314</v>
      </c>
      <c r="H244" s="49"/>
    </row>
    <row r="245" spans="1:8" ht="20.25" customHeight="1">
      <c r="A245" s="37" t="s">
        <v>290</v>
      </c>
      <c r="B245" s="9" t="s">
        <v>158</v>
      </c>
      <c r="C245" s="9" t="s">
        <v>360</v>
      </c>
      <c r="D245" s="9" t="s">
        <v>468</v>
      </c>
      <c r="E245" s="9" t="s">
        <v>436</v>
      </c>
      <c r="F245" s="49">
        <f t="shared" si="8"/>
        <v>9614</v>
      </c>
      <c r="G245" s="49">
        <v>9614</v>
      </c>
      <c r="H245" s="115"/>
    </row>
    <row r="246" spans="1:8" ht="95.25" customHeight="1">
      <c r="A246" s="37" t="s">
        <v>488</v>
      </c>
      <c r="B246" s="9" t="s">
        <v>158</v>
      </c>
      <c r="C246" s="9" t="s">
        <v>360</v>
      </c>
      <c r="D246" s="9" t="s">
        <v>489</v>
      </c>
      <c r="E246" s="9" t="s">
        <v>436</v>
      </c>
      <c r="F246" s="49">
        <f>G246</f>
        <v>4700</v>
      </c>
      <c r="G246" s="49">
        <v>4700</v>
      </c>
      <c r="H246" s="115"/>
    </row>
    <row r="247" spans="1:8" ht="30" customHeight="1" hidden="1">
      <c r="A247" s="37" t="s">
        <v>492</v>
      </c>
      <c r="B247" s="9" t="s">
        <v>158</v>
      </c>
      <c r="C247" s="9" t="s">
        <v>360</v>
      </c>
      <c r="D247" s="9" t="s">
        <v>493</v>
      </c>
      <c r="E247" s="9" t="s">
        <v>436</v>
      </c>
      <c r="F247" s="49">
        <f>G247</f>
        <v>0</v>
      </c>
      <c r="G247" s="49"/>
      <c r="H247" s="115"/>
    </row>
    <row r="248" spans="1:8" ht="30" customHeight="1">
      <c r="A248" s="33" t="s">
        <v>680</v>
      </c>
      <c r="B248" s="19" t="s">
        <v>158</v>
      </c>
      <c r="C248" s="19" t="s">
        <v>360</v>
      </c>
      <c r="D248" s="19" t="s">
        <v>446</v>
      </c>
      <c r="E248" s="19" t="s">
        <v>393</v>
      </c>
      <c r="F248" s="50">
        <f>G248+H248</f>
        <v>20202.0202</v>
      </c>
      <c r="G248" s="50">
        <f>G250+G252</f>
        <v>202.0202</v>
      </c>
      <c r="H248" s="50">
        <f>H250+H252</f>
        <v>20000</v>
      </c>
    </row>
    <row r="249" spans="1:8" ht="35.25" customHeight="1">
      <c r="A249" s="18" t="s">
        <v>185</v>
      </c>
      <c r="B249" s="9" t="s">
        <v>158</v>
      </c>
      <c r="C249" s="9" t="s">
        <v>360</v>
      </c>
      <c r="D249" s="9" t="s">
        <v>674</v>
      </c>
      <c r="E249" s="9" t="s">
        <v>156</v>
      </c>
      <c r="F249" s="49">
        <f>G249+H249</f>
        <v>20000</v>
      </c>
      <c r="G249" s="49"/>
      <c r="H249" s="49">
        <f>H250</f>
        <v>20000</v>
      </c>
    </row>
    <row r="250" spans="1:8" ht="46.5">
      <c r="A250" s="37" t="s">
        <v>186</v>
      </c>
      <c r="B250" s="9" t="s">
        <v>158</v>
      </c>
      <c r="C250" s="9" t="s">
        <v>360</v>
      </c>
      <c r="D250" s="9" t="s">
        <v>674</v>
      </c>
      <c r="E250" s="9" t="s">
        <v>187</v>
      </c>
      <c r="F250" s="49">
        <f>G250+H250</f>
        <v>20000</v>
      </c>
      <c r="G250" s="49"/>
      <c r="H250" s="49">
        <v>20000</v>
      </c>
    </row>
    <row r="251" spans="1:8" ht="30.75">
      <c r="A251" s="18" t="s">
        <v>185</v>
      </c>
      <c r="B251" s="9" t="s">
        <v>158</v>
      </c>
      <c r="C251" s="9" t="s">
        <v>360</v>
      </c>
      <c r="D251" s="9" t="s">
        <v>695</v>
      </c>
      <c r="E251" s="9" t="s">
        <v>156</v>
      </c>
      <c r="F251" s="49">
        <f>G251</f>
        <v>202.0202</v>
      </c>
      <c r="G251" s="49">
        <f>G252</f>
        <v>202.0202</v>
      </c>
      <c r="H251" s="49"/>
    </row>
    <row r="252" spans="1:8" ht="46.5">
      <c r="A252" s="37" t="s">
        <v>186</v>
      </c>
      <c r="B252" s="9" t="s">
        <v>158</v>
      </c>
      <c r="C252" s="9" t="s">
        <v>360</v>
      </c>
      <c r="D252" s="9" t="s">
        <v>695</v>
      </c>
      <c r="E252" s="9" t="s">
        <v>187</v>
      </c>
      <c r="F252" s="49">
        <f>G252</f>
        <v>202.0202</v>
      </c>
      <c r="G252" s="49">
        <v>202.0202</v>
      </c>
      <c r="H252" s="115"/>
    </row>
    <row r="253" spans="1:8" ht="30.75">
      <c r="A253" s="33" t="s">
        <v>150</v>
      </c>
      <c r="B253" s="19" t="s">
        <v>158</v>
      </c>
      <c r="C253" s="19" t="s">
        <v>360</v>
      </c>
      <c r="D253" s="19" t="s">
        <v>15</v>
      </c>
      <c r="E253" s="19" t="s">
        <v>393</v>
      </c>
      <c r="F253" s="50">
        <f t="shared" si="8"/>
        <v>80.3</v>
      </c>
      <c r="G253" s="50">
        <f>G254</f>
        <v>80.3</v>
      </c>
      <c r="H253" s="116"/>
    </row>
    <row r="254" spans="1:8" ht="34.5" customHeight="1">
      <c r="A254" s="37" t="s">
        <v>151</v>
      </c>
      <c r="B254" s="9" t="s">
        <v>158</v>
      </c>
      <c r="C254" s="9" t="s">
        <v>360</v>
      </c>
      <c r="D254" s="9" t="s">
        <v>16</v>
      </c>
      <c r="E254" s="9" t="s">
        <v>393</v>
      </c>
      <c r="F254" s="49">
        <f t="shared" si="8"/>
        <v>80.3</v>
      </c>
      <c r="G254" s="49">
        <f>G255</f>
        <v>80.3</v>
      </c>
      <c r="H254" s="115"/>
    </row>
    <row r="255" spans="1:8" ht="20.25" customHeight="1">
      <c r="A255" s="18" t="s">
        <v>541</v>
      </c>
      <c r="B255" s="9" t="s">
        <v>158</v>
      </c>
      <c r="C255" s="9" t="s">
        <v>360</v>
      </c>
      <c r="D255" s="3" t="s">
        <v>542</v>
      </c>
      <c r="E255" s="9" t="s">
        <v>393</v>
      </c>
      <c r="F255" s="49">
        <f t="shared" si="8"/>
        <v>80.3</v>
      </c>
      <c r="G255" s="49">
        <f>G256+G258</f>
        <v>80.3</v>
      </c>
      <c r="H255" s="115"/>
    </row>
    <row r="256" spans="1:9" ht="24" customHeight="1" hidden="1">
      <c r="A256" s="18" t="s">
        <v>185</v>
      </c>
      <c r="B256" s="9" t="s">
        <v>158</v>
      </c>
      <c r="C256" s="9" t="s">
        <v>360</v>
      </c>
      <c r="D256" s="3" t="s">
        <v>542</v>
      </c>
      <c r="E256" s="9" t="s">
        <v>156</v>
      </c>
      <c r="F256" s="49">
        <f t="shared" si="8"/>
        <v>0</v>
      </c>
      <c r="G256" s="49">
        <f>G257</f>
        <v>0</v>
      </c>
      <c r="H256" s="115"/>
      <c r="I256" s="118"/>
    </row>
    <row r="257" spans="1:9" ht="29.25" customHeight="1" hidden="1">
      <c r="A257" s="37" t="s">
        <v>186</v>
      </c>
      <c r="B257" s="9" t="s">
        <v>158</v>
      </c>
      <c r="C257" s="9" t="s">
        <v>360</v>
      </c>
      <c r="D257" s="3" t="s">
        <v>542</v>
      </c>
      <c r="E257" s="9" t="s">
        <v>187</v>
      </c>
      <c r="F257" s="49">
        <f t="shared" si="8"/>
        <v>0</v>
      </c>
      <c r="G257" s="49">
        <v>0</v>
      </c>
      <c r="H257" s="115"/>
      <c r="I257" s="118"/>
    </row>
    <row r="258" spans="1:9" ht="22.5" customHeight="1">
      <c r="A258" s="18" t="s">
        <v>190</v>
      </c>
      <c r="B258" s="9" t="s">
        <v>158</v>
      </c>
      <c r="C258" s="9" t="s">
        <v>360</v>
      </c>
      <c r="D258" s="3" t="s">
        <v>542</v>
      </c>
      <c r="E258" s="9" t="s">
        <v>191</v>
      </c>
      <c r="F258" s="49">
        <f t="shared" si="8"/>
        <v>80.3</v>
      </c>
      <c r="G258" s="49">
        <f>G259</f>
        <v>80.3</v>
      </c>
      <c r="H258" s="115"/>
      <c r="I258" s="118"/>
    </row>
    <row r="259" spans="1:9" ht="19.5" customHeight="1">
      <c r="A259" s="45" t="s">
        <v>188</v>
      </c>
      <c r="B259" s="9" t="s">
        <v>158</v>
      </c>
      <c r="C259" s="9" t="s">
        <v>360</v>
      </c>
      <c r="D259" s="3" t="s">
        <v>542</v>
      </c>
      <c r="E259" s="9" t="s">
        <v>189</v>
      </c>
      <c r="F259" s="49">
        <f t="shared" si="8"/>
        <v>80.3</v>
      </c>
      <c r="G259" s="90">
        <v>80.3</v>
      </c>
      <c r="H259" s="115"/>
      <c r="I259" s="118"/>
    </row>
    <row r="260" spans="1:8" ht="30.75">
      <c r="A260" s="33" t="s">
        <v>345</v>
      </c>
      <c r="B260" s="19" t="s">
        <v>158</v>
      </c>
      <c r="C260" s="19" t="s">
        <v>366</v>
      </c>
      <c r="D260" s="19" t="s">
        <v>307</v>
      </c>
      <c r="E260" s="19" t="s">
        <v>393</v>
      </c>
      <c r="F260" s="50">
        <f>G260+H260</f>
        <v>200</v>
      </c>
      <c r="G260" s="50">
        <f>G261</f>
        <v>200</v>
      </c>
      <c r="H260" s="103">
        <f>H261</f>
        <v>0</v>
      </c>
    </row>
    <row r="261" spans="1:8" ht="60" customHeight="1">
      <c r="A261" s="22" t="s">
        <v>443</v>
      </c>
      <c r="B261" s="19" t="s">
        <v>158</v>
      </c>
      <c r="C261" s="19" t="s">
        <v>366</v>
      </c>
      <c r="D261" s="19" t="s">
        <v>444</v>
      </c>
      <c r="E261" s="19" t="s">
        <v>393</v>
      </c>
      <c r="F261" s="50">
        <f t="shared" si="6"/>
        <v>200</v>
      </c>
      <c r="G261" s="50">
        <f>G262</f>
        <v>200</v>
      </c>
      <c r="H261" s="50">
        <f>H262</f>
        <v>0</v>
      </c>
    </row>
    <row r="262" spans="1:8" ht="113.25" customHeight="1">
      <c r="A262" s="18" t="s">
        <v>368</v>
      </c>
      <c r="B262" s="9" t="s">
        <v>158</v>
      </c>
      <c r="C262" s="9" t="s">
        <v>366</v>
      </c>
      <c r="D262" s="9" t="s">
        <v>445</v>
      </c>
      <c r="E262" s="9" t="s">
        <v>393</v>
      </c>
      <c r="F262" s="49">
        <f t="shared" si="6"/>
        <v>200</v>
      </c>
      <c r="G262" s="49">
        <f>G263</f>
        <v>200</v>
      </c>
      <c r="H262" s="49">
        <f>H264</f>
        <v>0</v>
      </c>
    </row>
    <row r="263" spans="1:8" ht="18.75" customHeight="1">
      <c r="A263" s="18" t="s">
        <v>190</v>
      </c>
      <c r="B263" s="9" t="s">
        <v>158</v>
      </c>
      <c r="C263" s="9" t="s">
        <v>366</v>
      </c>
      <c r="D263" s="9" t="s">
        <v>445</v>
      </c>
      <c r="E263" s="9" t="s">
        <v>191</v>
      </c>
      <c r="F263" s="49">
        <f t="shared" si="6"/>
        <v>200</v>
      </c>
      <c r="G263" s="49">
        <f>G264</f>
        <v>200</v>
      </c>
      <c r="H263" s="49"/>
    </row>
    <row r="264" spans="1:8" ht="60.75" customHeight="1">
      <c r="A264" s="18" t="s">
        <v>369</v>
      </c>
      <c r="B264" s="9" t="s">
        <v>158</v>
      </c>
      <c r="C264" s="9" t="s">
        <v>366</v>
      </c>
      <c r="D264" s="9" t="s">
        <v>445</v>
      </c>
      <c r="E264" s="9" t="s">
        <v>370</v>
      </c>
      <c r="F264" s="49">
        <f t="shared" si="6"/>
        <v>200</v>
      </c>
      <c r="G264" s="49">
        <v>200</v>
      </c>
      <c r="H264" s="49"/>
    </row>
    <row r="265" spans="1:8" ht="110.25" customHeight="1" hidden="1">
      <c r="A265" s="22"/>
      <c r="B265" s="19"/>
      <c r="C265" s="19"/>
      <c r="D265" s="19"/>
      <c r="E265" s="19"/>
      <c r="F265" s="50"/>
      <c r="G265" s="50"/>
      <c r="H265" s="50"/>
    </row>
    <row r="266" spans="1:8" ht="24" customHeight="1" hidden="1">
      <c r="A266" s="37"/>
      <c r="B266" s="9"/>
      <c r="C266" s="9"/>
      <c r="D266" s="9"/>
      <c r="E266" s="9"/>
      <c r="F266" s="49"/>
      <c r="G266" s="49"/>
      <c r="H266" s="49"/>
    </row>
    <row r="267" spans="1:8" ht="25.5" customHeight="1" hidden="1">
      <c r="A267" s="37"/>
      <c r="B267" s="9"/>
      <c r="C267" s="9"/>
      <c r="D267" s="9"/>
      <c r="E267" s="9"/>
      <c r="F267" s="49"/>
      <c r="G267" s="49"/>
      <c r="H267" s="49"/>
    </row>
    <row r="268" spans="1:10" s="131" customFormat="1" ht="32.25" customHeight="1">
      <c r="A268" s="47" t="s">
        <v>371</v>
      </c>
      <c r="B268" s="11" t="s">
        <v>372</v>
      </c>
      <c r="C268" s="11" t="s">
        <v>148</v>
      </c>
      <c r="D268" s="11" t="s">
        <v>307</v>
      </c>
      <c r="E268" s="11" t="s">
        <v>393</v>
      </c>
      <c r="F268" s="91">
        <f>G268+H268</f>
        <v>5774.3561500000005</v>
      </c>
      <c r="G268" s="91">
        <f>G269+G302+G293</f>
        <v>5773.072</v>
      </c>
      <c r="H268" s="91">
        <f>H269+H302+H293</f>
        <v>1.28415</v>
      </c>
      <c r="J268" s="145"/>
    </row>
    <row r="269" spans="1:10" s="113" customFormat="1" ht="16.5" customHeight="1">
      <c r="A269" s="22" t="s">
        <v>346</v>
      </c>
      <c r="B269" s="19" t="s">
        <v>372</v>
      </c>
      <c r="C269" s="19" t="s">
        <v>149</v>
      </c>
      <c r="D269" s="19" t="s">
        <v>307</v>
      </c>
      <c r="E269" s="19" t="s">
        <v>393</v>
      </c>
      <c r="F269" s="50">
        <f t="shared" si="6"/>
        <v>1605.6999999999998</v>
      </c>
      <c r="G269" s="50">
        <f>G270+G277+G280+G285+G290</f>
        <v>1605.6999999999998</v>
      </c>
      <c r="H269" s="50">
        <f>H270+H280</f>
        <v>0</v>
      </c>
      <c r="I269" s="142"/>
      <c r="J269" s="142"/>
    </row>
    <row r="270" spans="1:8" ht="17.25" customHeight="1">
      <c r="A270" s="18" t="s">
        <v>347</v>
      </c>
      <c r="B270" s="9" t="s">
        <v>372</v>
      </c>
      <c r="C270" s="9" t="s">
        <v>149</v>
      </c>
      <c r="D270" s="9" t="s">
        <v>28</v>
      </c>
      <c r="E270" s="9" t="s">
        <v>393</v>
      </c>
      <c r="F270" s="49">
        <f t="shared" si="6"/>
        <v>1334.6999999999998</v>
      </c>
      <c r="G270" s="49">
        <f>G271+G274</f>
        <v>1334.6999999999998</v>
      </c>
      <c r="H270" s="49">
        <f>H271</f>
        <v>0</v>
      </c>
    </row>
    <row r="271" spans="1:8" ht="33.75" customHeight="1">
      <c r="A271" s="18" t="s">
        <v>543</v>
      </c>
      <c r="B271" s="9" t="s">
        <v>372</v>
      </c>
      <c r="C271" s="9" t="s">
        <v>149</v>
      </c>
      <c r="D271" s="9" t="s">
        <v>28</v>
      </c>
      <c r="E271" s="9" t="s">
        <v>393</v>
      </c>
      <c r="F271" s="49">
        <f t="shared" si="6"/>
        <v>521.8</v>
      </c>
      <c r="G271" s="49">
        <f>G272</f>
        <v>521.8</v>
      </c>
      <c r="H271" s="49">
        <f>H273</f>
        <v>0</v>
      </c>
    </row>
    <row r="272" spans="1:8" ht="33.75" customHeight="1">
      <c r="A272" s="18" t="s">
        <v>185</v>
      </c>
      <c r="B272" s="9" t="s">
        <v>372</v>
      </c>
      <c r="C272" s="9" t="s">
        <v>149</v>
      </c>
      <c r="D272" s="9" t="s">
        <v>28</v>
      </c>
      <c r="E272" s="9" t="s">
        <v>156</v>
      </c>
      <c r="F272" s="49">
        <f t="shared" si="6"/>
        <v>521.8</v>
      </c>
      <c r="G272" s="49">
        <f>G273</f>
        <v>521.8</v>
      </c>
      <c r="H272" s="49"/>
    </row>
    <row r="273" spans="1:8" ht="48.75" customHeight="1">
      <c r="A273" s="37" t="s">
        <v>186</v>
      </c>
      <c r="B273" s="9" t="s">
        <v>372</v>
      </c>
      <c r="C273" s="9" t="s">
        <v>149</v>
      </c>
      <c r="D273" s="9" t="s">
        <v>28</v>
      </c>
      <c r="E273" s="9" t="s">
        <v>187</v>
      </c>
      <c r="F273" s="49">
        <f t="shared" si="6"/>
        <v>521.8</v>
      </c>
      <c r="G273" s="90">
        <v>521.8</v>
      </c>
      <c r="H273" s="49"/>
    </row>
    <row r="274" spans="1:8" ht="33" customHeight="1">
      <c r="A274" s="18" t="s">
        <v>465</v>
      </c>
      <c r="B274" s="9" t="s">
        <v>372</v>
      </c>
      <c r="C274" s="9" t="s">
        <v>149</v>
      </c>
      <c r="D274" s="9" t="s">
        <v>96</v>
      </c>
      <c r="E274" s="9" t="s">
        <v>393</v>
      </c>
      <c r="F274" s="49">
        <f t="shared" si="6"/>
        <v>812.9</v>
      </c>
      <c r="G274" s="49">
        <f>G275</f>
        <v>812.9</v>
      </c>
      <c r="H274" s="49"/>
    </row>
    <row r="275" spans="1:8" ht="31.5" customHeight="1">
      <c r="A275" s="18" t="s">
        <v>185</v>
      </c>
      <c r="B275" s="9" t="s">
        <v>372</v>
      </c>
      <c r="C275" s="9" t="s">
        <v>149</v>
      </c>
      <c r="D275" s="9" t="s">
        <v>96</v>
      </c>
      <c r="E275" s="9" t="s">
        <v>156</v>
      </c>
      <c r="F275" s="49">
        <f t="shared" si="6"/>
        <v>812.9</v>
      </c>
      <c r="G275" s="49">
        <f>G276</f>
        <v>812.9</v>
      </c>
      <c r="H275" s="49"/>
    </row>
    <row r="276" spans="1:8" ht="48" customHeight="1">
      <c r="A276" s="37" t="s">
        <v>186</v>
      </c>
      <c r="B276" s="9" t="s">
        <v>372</v>
      </c>
      <c r="C276" s="9" t="s">
        <v>149</v>
      </c>
      <c r="D276" s="9" t="s">
        <v>96</v>
      </c>
      <c r="E276" s="9" t="s">
        <v>187</v>
      </c>
      <c r="F276" s="49">
        <f t="shared" si="6"/>
        <v>812.9</v>
      </c>
      <c r="G276" s="90">
        <v>812.9</v>
      </c>
      <c r="H276" s="49"/>
    </row>
    <row r="277" spans="1:8" ht="48" customHeight="1" hidden="1">
      <c r="A277" s="33" t="s">
        <v>702</v>
      </c>
      <c r="B277" s="19" t="s">
        <v>372</v>
      </c>
      <c r="C277" s="19" t="s">
        <v>149</v>
      </c>
      <c r="D277" s="19" t="s">
        <v>703</v>
      </c>
      <c r="E277" s="19" t="s">
        <v>393</v>
      </c>
      <c r="F277" s="50">
        <f t="shared" si="6"/>
        <v>0</v>
      </c>
      <c r="G277" s="50">
        <f>G278</f>
        <v>0</v>
      </c>
      <c r="H277" s="50"/>
    </row>
    <row r="278" spans="1:8" ht="36" customHeight="1" hidden="1">
      <c r="A278" s="18" t="s">
        <v>185</v>
      </c>
      <c r="B278" s="9" t="s">
        <v>372</v>
      </c>
      <c r="C278" s="9" t="s">
        <v>149</v>
      </c>
      <c r="D278" s="9" t="s">
        <v>703</v>
      </c>
      <c r="E278" s="9" t="s">
        <v>156</v>
      </c>
      <c r="F278" s="49">
        <f t="shared" si="6"/>
        <v>0</v>
      </c>
      <c r="G278" s="49">
        <f>G279</f>
        <v>0</v>
      </c>
      <c r="H278" s="49"/>
    </row>
    <row r="279" spans="1:8" ht="48" customHeight="1" hidden="1">
      <c r="A279" s="37" t="s">
        <v>186</v>
      </c>
      <c r="B279" s="9" t="s">
        <v>372</v>
      </c>
      <c r="C279" s="9" t="s">
        <v>149</v>
      </c>
      <c r="D279" s="9" t="s">
        <v>703</v>
      </c>
      <c r="E279" s="9" t="s">
        <v>187</v>
      </c>
      <c r="F279" s="49">
        <f t="shared" si="6"/>
        <v>0</v>
      </c>
      <c r="G279" s="49">
        <v>0</v>
      </c>
      <c r="H279" s="49"/>
    </row>
    <row r="280" spans="1:8" ht="81.75" customHeight="1">
      <c r="A280" s="22" t="s">
        <v>544</v>
      </c>
      <c r="B280" s="19" t="s">
        <v>372</v>
      </c>
      <c r="C280" s="19" t="s">
        <v>149</v>
      </c>
      <c r="D280" s="19" t="s">
        <v>545</v>
      </c>
      <c r="E280" s="19" t="s">
        <v>393</v>
      </c>
      <c r="F280" s="50">
        <f t="shared" si="6"/>
        <v>21</v>
      </c>
      <c r="G280" s="50">
        <f>G281</f>
        <v>21</v>
      </c>
      <c r="H280" s="50">
        <f>H281</f>
        <v>0</v>
      </c>
    </row>
    <row r="281" spans="1:8" ht="63" customHeight="1">
      <c r="A281" s="37" t="s">
        <v>546</v>
      </c>
      <c r="B281" s="9" t="s">
        <v>372</v>
      </c>
      <c r="C281" s="9" t="s">
        <v>149</v>
      </c>
      <c r="D281" s="9" t="s">
        <v>545</v>
      </c>
      <c r="E281" s="9" t="s">
        <v>393</v>
      </c>
      <c r="F281" s="49">
        <f t="shared" si="6"/>
        <v>21</v>
      </c>
      <c r="G281" s="49">
        <f>G282</f>
        <v>21</v>
      </c>
      <c r="H281" s="49">
        <f>H282</f>
        <v>0</v>
      </c>
    </row>
    <row r="282" spans="1:8" ht="24" customHeight="1">
      <c r="A282" s="18" t="s">
        <v>190</v>
      </c>
      <c r="B282" s="9" t="s">
        <v>372</v>
      </c>
      <c r="C282" s="9" t="s">
        <v>149</v>
      </c>
      <c r="D282" s="9" t="s">
        <v>545</v>
      </c>
      <c r="E282" s="9" t="s">
        <v>191</v>
      </c>
      <c r="F282" s="49">
        <f t="shared" si="6"/>
        <v>21</v>
      </c>
      <c r="G282" s="49">
        <f>G284</f>
        <v>21</v>
      </c>
      <c r="H282" s="49">
        <f>H283</f>
        <v>0</v>
      </c>
    </row>
    <row r="283" spans="1:8" ht="63" customHeight="1" hidden="1">
      <c r="A283" s="18" t="s">
        <v>669</v>
      </c>
      <c r="B283" s="9" t="s">
        <v>372</v>
      </c>
      <c r="C283" s="9" t="s">
        <v>149</v>
      </c>
      <c r="D283" s="9" t="s">
        <v>547</v>
      </c>
      <c r="E283" s="9" t="s">
        <v>370</v>
      </c>
      <c r="F283" s="49">
        <f t="shared" si="6"/>
        <v>0</v>
      </c>
      <c r="G283" s="49"/>
      <c r="H283" s="49"/>
    </row>
    <row r="284" spans="1:8" ht="63" customHeight="1">
      <c r="A284" s="18" t="s">
        <v>670</v>
      </c>
      <c r="B284" s="9" t="s">
        <v>372</v>
      </c>
      <c r="C284" s="9" t="s">
        <v>149</v>
      </c>
      <c r="D284" s="9" t="s">
        <v>694</v>
      </c>
      <c r="E284" s="9" t="s">
        <v>370</v>
      </c>
      <c r="F284" s="49">
        <f t="shared" si="6"/>
        <v>21</v>
      </c>
      <c r="G284" s="49">
        <v>21</v>
      </c>
      <c r="H284" s="49"/>
    </row>
    <row r="285" spans="1:8" ht="33" customHeight="1">
      <c r="A285" s="33" t="s">
        <v>150</v>
      </c>
      <c r="B285" s="19" t="s">
        <v>372</v>
      </c>
      <c r="C285" s="19" t="s">
        <v>149</v>
      </c>
      <c r="D285" s="19" t="s">
        <v>15</v>
      </c>
      <c r="E285" s="19" t="s">
        <v>393</v>
      </c>
      <c r="F285" s="50">
        <f t="shared" si="6"/>
        <v>250</v>
      </c>
      <c r="G285" s="50">
        <f>G286</f>
        <v>250</v>
      </c>
      <c r="H285" s="50"/>
    </row>
    <row r="286" spans="1:8" ht="33" customHeight="1">
      <c r="A286" s="37" t="s">
        <v>151</v>
      </c>
      <c r="B286" s="9" t="s">
        <v>372</v>
      </c>
      <c r="C286" s="9" t="s">
        <v>149</v>
      </c>
      <c r="D286" s="9" t="s">
        <v>16</v>
      </c>
      <c r="E286" s="9" t="s">
        <v>393</v>
      </c>
      <c r="F286" s="49">
        <f t="shared" si="6"/>
        <v>250</v>
      </c>
      <c r="G286" s="49">
        <f>G287</f>
        <v>250</v>
      </c>
      <c r="H286" s="49"/>
    </row>
    <row r="287" spans="1:8" ht="114.75" customHeight="1">
      <c r="A287" s="30" t="s">
        <v>548</v>
      </c>
      <c r="B287" s="44" t="s">
        <v>372</v>
      </c>
      <c r="C287" s="44" t="s">
        <v>149</v>
      </c>
      <c r="D287" s="44" t="s">
        <v>549</v>
      </c>
      <c r="E287" s="44" t="s">
        <v>393</v>
      </c>
      <c r="F287" s="89">
        <f t="shared" si="6"/>
        <v>250</v>
      </c>
      <c r="G287" s="89">
        <f>G288</f>
        <v>250</v>
      </c>
      <c r="H287" s="89"/>
    </row>
    <row r="288" spans="1:8" ht="36" customHeight="1">
      <c r="A288" s="18" t="s">
        <v>185</v>
      </c>
      <c r="B288" s="9" t="s">
        <v>372</v>
      </c>
      <c r="C288" s="9" t="s">
        <v>149</v>
      </c>
      <c r="D288" s="9" t="s">
        <v>549</v>
      </c>
      <c r="E288" s="9" t="s">
        <v>156</v>
      </c>
      <c r="F288" s="49">
        <f t="shared" si="6"/>
        <v>250</v>
      </c>
      <c r="G288" s="49">
        <f>G289</f>
        <v>250</v>
      </c>
      <c r="H288" s="49"/>
    </row>
    <row r="289" spans="1:8" ht="48" customHeight="1">
      <c r="A289" s="37" t="s">
        <v>186</v>
      </c>
      <c r="B289" s="9" t="s">
        <v>372</v>
      </c>
      <c r="C289" s="9" t="s">
        <v>149</v>
      </c>
      <c r="D289" s="9" t="s">
        <v>549</v>
      </c>
      <c r="E289" s="9" t="s">
        <v>187</v>
      </c>
      <c r="F289" s="49">
        <f t="shared" si="6"/>
        <v>250</v>
      </c>
      <c r="G289" s="49">
        <f>250</f>
        <v>250</v>
      </c>
      <c r="H289" s="49"/>
    </row>
    <row r="290" spans="1:8" s="113" customFormat="1" ht="79.5" customHeight="1" hidden="1">
      <c r="A290" s="33" t="s">
        <v>503</v>
      </c>
      <c r="B290" s="19" t="s">
        <v>372</v>
      </c>
      <c r="C290" s="19" t="s">
        <v>149</v>
      </c>
      <c r="D290" s="19" t="s">
        <v>501</v>
      </c>
      <c r="E290" s="19" t="s">
        <v>393</v>
      </c>
      <c r="F290" s="50">
        <f t="shared" si="6"/>
        <v>0</v>
      </c>
      <c r="G290" s="50">
        <f>G291</f>
        <v>0</v>
      </c>
      <c r="H290" s="50"/>
    </row>
    <row r="291" spans="1:8" ht="39" customHeight="1" hidden="1">
      <c r="A291" s="18" t="s">
        <v>185</v>
      </c>
      <c r="B291" s="9" t="s">
        <v>372</v>
      </c>
      <c r="C291" s="9" t="s">
        <v>149</v>
      </c>
      <c r="D291" s="9" t="s">
        <v>632</v>
      </c>
      <c r="E291" s="9" t="s">
        <v>156</v>
      </c>
      <c r="F291" s="49">
        <f>G291</f>
        <v>0</v>
      </c>
      <c r="G291" s="49">
        <f>G292</f>
        <v>0</v>
      </c>
      <c r="H291" s="49"/>
    </row>
    <row r="292" spans="1:8" ht="48" customHeight="1" hidden="1">
      <c r="A292" s="37" t="s">
        <v>186</v>
      </c>
      <c r="B292" s="9" t="s">
        <v>372</v>
      </c>
      <c r="C292" s="9" t="s">
        <v>149</v>
      </c>
      <c r="D292" s="9" t="s">
        <v>632</v>
      </c>
      <c r="E292" s="9" t="s">
        <v>187</v>
      </c>
      <c r="F292" s="49">
        <f>G292</f>
        <v>0</v>
      </c>
      <c r="G292" s="49">
        <v>0</v>
      </c>
      <c r="H292" s="49"/>
    </row>
    <row r="293" spans="1:8" s="113" customFormat="1" ht="17.25" customHeight="1">
      <c r="A293" s="33" t="s">
        <v>377</v>
      </c>
      <c r="B293" s="19" t="s">
        <v>372</v>
      </c>
      <c r="C293" s="19" t="s">
        <v>154</v>
      </c>
      <c r="D293" s="19" t="s">
        <v>307</v>
      </c>
      <c r="E293" s="19" t="s">
        <v>393</v>
      </c>
      <c r="F293" s="50">
        <f t="shared" si="6"/>
        <v>190</v>
      </c>
      <c r="G293" s="50">
        <f>G294+G297</f>
        <v>190</v>
      </c>
      <c r="H293" s="50">
        <f>H294+H297</f>
        <v>0</v>
      </c>
    </row>
    <row r="294" spans="1:8" ht="17.25" customHeight="1">
      <c r="A294" s="37" t="s">
        <v>378</v>
      </c>
      <c r="B294" s="9" t="s">
        <v>372</v>
      </c>
      <c r="C294" s="9" t="s">
        <v>154</v>
      </c>
      <c r="D294" s="9" t="s">
        <v>29</v>
      </c>
      <c r="E294" s="9" t="s">
        <v>393</v>
      </c>
      <c r="F294" s="49">
        <f t="shared" si="6"/>
        <v>90</v>
      </c>
      <c r="G294" s="49">
        <f>G295</f>
        <v>90</v>
      </c>
      <c r="H294" s="49">
        <f>H295</f>
        <v>0</v>
      </c>
    </row>
    <row r="295" spans="1:8" ht="34.5" customHeight="1">
      <c r="A295" s="18" t="s">
        <v>185</v>
      </c>
      <c r="B295" s="9" t="s">
        <v>372</v>
      </c>
      <c r="C295" s="9" t="s">
        <v>154</v>
      </c>
      <c r="D295" s="9" t="s">
        <v>29</v>
      </c>
      <c r="E295" s="9" t="s">
        <v>156</v>
      </c>
      <c r="F295" s="49">
        <f t="shared" si="6"/>
        <v>90</v>
      </c>
      <c r="G295" s="49">
        <f>G296</f>
        <v>90</v>
      </c>
      <c r="H295" s="49">
        <f>H296</f>
        <v>0</v>
      </c>
    </row>
    <row r="296" spans="1:8" ht="49.5" customHeight="1">
      <c r="A296" s="37" t="s">
        <v>186</v>
      </c>
      <c r="B296" s="9" t="s">
        <v>372</v>
      </c>
      <c r="C296" s="9" t="s">
        <v>154</v>
      </c>
      <c r="D296" s="9" t="s">
        <v>29</v>
      </c>
      <c r="E296" s="9" t="s">
        <v>187</v>
      </c>
      <c r="F296" s="49">
        <f t="shared" si="6"/>
        <v>90</v>
      </c>
      <c r="G296" s="90">
        <v>90</v>
      </c>
      <c r="H296" s="49"/>
    </row>
    <row r="297" spans="1:8" ht="17.25" customHeight="1">
      <c r="A297" s="37" t="s">
        <v>379</v>
      </c>
      <c r="B297" s="9" t="s">
        <v>372</v>
      </c>
      <c r="C297" s="9" t="s">
        <v>154</v>
      </c>
      <c r="D297" s="9" t="s">
        <v>30</v>
      </c>
      <c r="E297" s="9" t="s">
        <v>393</v>
      </c>
      <c r="F297" s="49">
        <f t="shared" si="6"/>
        <v>100</v>
      </c>
      <c r="G297" s="49">
        <f>G298+G300</f>
        <v>100</v>
      </c>
      <c r="H297" s="49">
        <f>H298</f>
        <v>0</v>
      </c>
    </row>
    <row r="298" spans="1:8" ht="37.5" customHeight="1">
      <c r="A298" s="18" t="s">
        <v>185</v>
      </c>
      <c r="B298" s="9" t="s">
        <v>372</v>
      </c>
      <c r="C298" s="9" t="s">
        <v>154</v>
      </c>
      <c r="D298" s="9" t="s">
        <v>30</v>
      </c>
      <c r="E298" s="9" t="s">
        <v>156</v>
      </c>
      <c r="F298" s="49">
        <f t="shared" si="6"/>
        <v>100</v>
      </c>
      <c r="G298" s="49">
        <f>G299</f>
        <v>100</v>
      </c>
      <c r="H298" s="49">
        <f>H299</f>
        <v>0</v>
      </c>
    </row>
    <row r="299" spans="1:8" ht="48" customHeight="1">
      <c r="A299" s="37" t="s">
        <v>186</v>
      </c>
      <c r="B299" s="9" t="s">
        <v>372</v>
      </c>
      <c r="C299" s="9" t="s">
        <v>154</v>
      </c>
      <c r="D299" s="9" t="s">
        <v>30</v>
      </c>
      <c r="E299" s="9" t="s">
        <v>187</v>
      </c>
      <c r="F299" s="49">
        <f t="shared" si="6"/>
        <v>100</v>
      </c>
      <c r="G299" s="90">
        <v>100</v>
      </c>
      <c r="H299" s="49"/>
    </row>
    <row r="300" spans="1:8" ht="48" customHeight="1" hidden="1">
      <c r="A300" s="37" t="s">
        <v>571</v>
      </c>
      <c r="B300" s="9" t="s">
        <v>372</v>
      </c>
      <c r="C300" s="9" t="s">
        <v>154</v>
      </c>
      <c r="D300" s="9" t="s">
        <v>30</v>
      </c>
      <c r="E300" s="9" t="s">
        <v>572</v>
      </c>
      <c r="F300" s="49">
        <f>G300</f>
        <v>0</v>
      </c>
      <c r="G300" s="49">
        <f>G301</f>
        <v>0</v>
      </c>
      <c r="H300" s="49"/>
    </row>
    <row r="301" spans="1:8" ht="16.5" customHeight="1" hidden="1">
      <c r="A301" s="37" t="s">
        <v>573</v>
      </c>
      <c r="B301" s="9" t="s">
        <v>372</v>
      </c>
      <c r="C301" s="9" t="s">
        <v>154</v>
      </c>
      <c r="D301" s="9" t="s">
        <v>30</v>
      </c>
      <c r="E301" s="9" t="s">
        <v>574</v>
      </c>
      <c r="F301" s="49">
        <f>G301</f>
        <v>0</v>
      </c>
      <c r="G301" s="49">
        <v>0</v>
      </c>
      <c r="H301" s="49"/>
    </row>
    <row r="302" spans="1:8" ht="34.5" customHeight="1">
      <c r="A302" s="18" t="s">
        <v>350</v>
      </c>
      <c r="B302" s="9" t="s">
        <v>372</v>
      </c>
      <c r="C302" s="9" t="s">
        <v>372</v>
      </c>
      <c r="D302" s="9" t="s">
        <v>307</v>
      </c>
      <c r="E302" s="9" t="s">
        <v>393</v>
      </c>
      <c r="F302" s="49">
        <f t="shared" si="6"/>
        <v>3978.6561500000003</v>
      </c>
      <c r="G302" s="49">
        <f>G303</f>
        <v>3977.3720000000003</v>
      </c>
      <c r="H302" s="49">
        <f>H303+H310</f>
        <v>1.28415</v>
      </c>
    </row>
    <row r="303" spans="1:8" ht="33.75" customHeight="1">
      <c r="A303" s="18" t="s">
        <v>150</v>
      </c>
      <c r="B303" s="9" t="s">
        <v>372</v>
      </c>
      <c r="C303" s="9" t="s">
        <v>372</v>
      </c>
      <c r="D303" s="9" t="s">
        <v>16</v>
      </c>
      <c r="E303" s="9" t="s">
        <v>393</v>
      </c>
      <c r="F303" s="49">
        <f t="shared" si="6"/>
        <v>3977.3720000000003</v>
      </c>
      <c r="G303" s="49">
        <f>G304</f>
        <v>3977.3720000000003</v>
      </c>
      <c r="H303" s="49">
        <f>H304</f>
        <v>0</v>
      </c>
    </row>
    <row r="304" spans="1:8" s="113" customFormat="1" ht="48" customHeight="1">
      <c r="A304" s="22" t="s">
        <v>151</v>
      </c>
      <c r="B304" s="19" t="s">
        <v>372</v>
      </c>
      <c r="C304" s="19" t="s">
        <v>372</v>
      </c>
      <c r="D304" s="19" t="s">
        <v>19</v>
      </c>
      <c r="E304" s="19" t="s">
        <v>393</v>
      </c>
      <c r="F304" s="50">
        <f t="shared" si="6"/>
        <v>3977.3720000000003</v>
      </c>
      <c r="G304" s="50">
        <f>G305</f>
        <v>3977.3720000000003</v>
      </c>
      <c r="H304" s="50">
        <f>H305</f>
        <v>0</v>
      </c>
    </row>
    <row r="305" spans="1:8" ht="48" customHeight="1">
      <c r="A305" s="18" t="s">
        <v>373</v>
      </c>
      <c r="B305" s="9" t="s">
        <v>372</v>
      </c>
      <c r="C305" s="9" t="s">
        <v>372</v>
      </c>
      <c r="D305" s="9" t="s">
        <v>19</v>
      </c>
      <c r="E305" s="9" t="s">
        <v>393</v>
      </c>
      <c r="F305" s="49">
        <f t="shared" si="6"/>
        <v>3977.3720000000003</v>
      </c>
      <c r="G305" s="49">
        <f>G306+G308</f>
        <v>3977.3720000000003</v>
      </c>
      <c r="H305" s="49">
        <f>SUM(H306:H309)</f>
        <v>0</v>
      </c>
    </row>
    <row r="306" spans="1:8" ht="96.75" customHeight="1">
      <c r="A306" s="18" t="s">
        <v>182</v>
      </c>
      <c r="B306" s="9" t="s">
        <v>372</v>
      </c>
      <c r="C306" s="9" t="s">
        <v>372</v>
      </c>
      <c r="D306" s="9" t="s">
        <v>19</v>
      </c>
      <c r="E306" s="9" t="s">
        <v>152</v>
      </c>
      <c r="F306" s="49">
        <f t="shared" si="6"/>
        <v>3771.3</v>
      </c>
      <c r="G306" s="49">
        <f>G307</f>
        <v>3771.3</v>
      </c>
      <c r="H306" s="49"/>
    </row>
    <row r="307" spans="1:8" ht="34.5" customHeight="1">
      <c r="A307" s="37" t="s">
        <v>184</v>
      </c>
      <c r="B307" s="9" t="s">
        <v>372</v>
      </c>
      <c r="C307" s="9" t="s">
        <v>372</v>
      </c>
      <c r="D307" s="9" t="s">
        <v>19</v>
      </c>
      <c r="E307" s="9" t="s">
        <v>183</v>
      </c>
      <c r="F307" s="49">
        <f t="shared" si="6"/>
        <v>3771.3</v>
      </c>
      <c r="G307" s="49">
        <f>2862+45+864.3</f>
        <v>3771.3</v>
      </c>
      <c r="H307" s="49"/>
    </row>
    <row r="308" spans="1:8" ht="32.25" customHeight="1">
      <c r="A308" s="18" t="s">
        <v>185</v>
      </c>
      <c r="B308" s="9" t="s">
        <v>372</v>
      </c>
      <c r="C308" s="9" t="s">
        <v>372</v>
      </c>
      <c r="D308" s="9" t="s">
        <v>19</v>
      </c>
      <c r="E308" s="9" t="s">
        <v>156</v>
      </c>
      <c r="F308" s="49">
        <f t="shared" si="6"/>
        <v>206.072</v>
      </c>
      <c r="G308" s="49">
        <f>G309</f>
        <v>206.072</v>
      </c>
      <c r="H308" s="49"/>
    </row>
    <row r="309" spans="1:8" ht="50.25" customHeight="1">
      <c r="A309" s="37" t="s">
        <v>186</v>
      </c>
      <c r="B309" s="9" t="s">
        <v>372</v>
      </c>
      <c r="C309" s="9" t="s">
        <v>372</v>
      </c>
      <c r="D309" s="9" t="s">
        <v>19</v>
      </c>
      <c r="E309" s="9" t="s">
        <v>187</v>
      </c>
      <c r="F309" s="49">
        <f t="shared" si="6"/>
        <v>206.072</v>
      </c>
      <c r="G309" s="49">
        <v>206.072</v>
      </c>
      <c r="H309" s="49"/>
    </row>
    <row r="310" spans="1:8" s="113" customFormat="1" ht="78" customHeight="1">
      <c r="A310" s="33" t="s">
        <v>691</v>
      </c>
      <c r="B310" s="19" t="s">
        <v>372</v>
      </c>
      <c r="C310" s="19" t="s">
        <v>372</v>
      </c>
      <c r="D310" s="19" t="s">
        <v>31</v>
      </c>
      <c r="E310" s="19" t="s">
        <v>393</v>
      </c>
      <c r="F310" s="50">
        <f t="shared" si="6"/>
        <v>1.28415</v>
      </c>
      <c r="G310" s="50"/>
      <c r="H310" s="50">
        <f>H311+H313</f>
        <v>1.28415</v>
      </c>
    </row>
    <row r="311" spans="1:8" ht="94.5" customHeight="1">
      <c r="A311" s="37" t="s">
        <v>348</v>
      </c>
      <c r="B311" s="9" t="s">
        <v>372</v>
      </c>
      <c r="C311" s="9" t="s">
        <v>372</v>
      </c>
      <c r="D311" s="9" t="s">
        <v>31</v>
      </c>
      <c r="E311" s="9" t="s">
        <v>152</v>
      </c>
      <c r="F311" s="49">
        <f t="shared" si="6"/>
        <v>1.28415</v>
      </c>
      <c r="G311" s="49"/>
      <c r="H311" s="49">
        <f>H312</f>
        <v>1.28415</v>
      </c>
    </row>
    <row r="312" spans="1:8" ht="34.5" customHeight="1">
      <c r="A312" s="37" t="s">
        <v>184</v>
      </c>
      <c r="B312" s="9" t="s">
        <v>372</v>
      </c>
      <c r="C312" s="9" t="s">
        <v>372</v>
      </c>
      <c r="D312" s="9" t="s">
        <v>31</v>
      </c>
      <c r="E312" s="9" t="s">
        <v>183</v>
      </c>
      <c r="F312" s="49">
        <f t="shared" si="6"/>
        <v>1.28415</v>
      </c>
      <c r="G312" s="49"/>
      <c r="H312" s="90">
        <v>1.28415</v>
      </c>
    </row>
    <row r="313" spans="1:8" ht="34.5" customHeight="1" hidden="1">
      <c r="A313" s="37" t="s">
        <v>185</v>
      </c>
      <c r="B313" s="9" t="s">
        <v>372</v>
      </c>
      <c r="C313" s="9" t="s">
        <v>372</v>
      </c>
      <c r="D313" s="9" t="s">
        <v>31</v>
      </c>
      <c r="E313" s="9" t="s">
        <v>156</v>
      </c>
      <c r="F313" s="49">
        <f t="shared" si="6"/>
        <v>0</v>
      </c>
      <c r="G313" s="49"/>
      <c r="H313" s="49">
        <f>H314</f>
        <v>0</v>
      </c>
    </row>
    <row r="314" spans="1:8" ht="51" customHeight="1" hidden="1">
      <c r="A314" s="37" t="s">
        <v>186</v>
      </c>
      <c r="B314" s="9" t="s">
        <v>372</v>
      </c>
      <c r="C314" s="9" t="s">
        <v>372</v>
      </c>
      <c r="D314" s="9" t="s">
        <v>31</v>
      </c>
      <c r="E314" s="9" t="s">
        <v>187</v>
      </c>
      <c r="F314" s="49">
        <f t="shared" si="6"/>
        <v>0</v>
      </c>
      <c r="G314" s="49"/>
      <c r="H314" s="49">
        <v>0</v>
      </c>
    </row>
    <row r="315" spans="1:10" s="131" customFormat="1" ht="20.25" customHeight="1">
      <c r="A315" s="47" t="s">
        <v>374</v>
      </c>
      <c r="B315" s="11" t="s">
        <v>375</v>
      </c>
      <c r="C315" s="11" t="s">
        <v>148</v>
      </c>
      <c r="D315" s="11" t="s">
        <v>307</v>
      </c>
      <c r="E315" s="11" t="s">
        <v>393</v>
      </c>
      <c r="F315" s="91">
        <f>G315+H315</f>
        <v>488252.58869</v>
      </c>
      <c r="G315" s="91">
        <f>G316+G344+G381+G397+G430+G453+G435</f>
        <v>228368.34264999998</v>
      </c>
      <c r="H315" s="91">
        <f>H316+H344+H430+H453+H435+H397</f>
        <v>259884.24604</v>
      </c>
      <c r="J315" s="145"/>
    </row>
    <row r="316" spans="1:10" ht="18.75" customHeight="1">
      <c r="A316" s="18" t="s">
        <v>384</v>
      </c>
      <c r="B316" s="9" t="s">
        <v>375</v>
      </c>
      <c r="C316" s="9" t="s">
        <v>147</v>
      </c>
      <c r="D316" s="9" t="s">
        <v>307</v>
      </c>
      <c r="E316" s="9" t="s">
        <v>393</v>
      </c>
      <c r="F316" s="49">
        <f t="shared" si="6"/>
        <v>80697.334</v>
      </c>
      <c r="G316" s="49">
        <f>G317+G326+G335+G339</f>
        <v>39220.393000000004</v>
      </c>
      <c r="H316" s="49">
        <f>H332</f>
        <v>41476.941</v>
      </c>
      <c r="J316" s="114"/>
    </row>
    <row r="317" spans="1:8" s="113" customFormat="1" ht="49.5" customHeight="1">
      <c r="A317" s="22" t="s">
        <v>448</v>
      </c>
      <c r="B317" s="19" t="s">
        <v>375</v>
      </c>
      <c r="C317" s="19" t="s">
        <v>147</v>
      </c>
      <c r="D317" s="19" t="s">
        <v>33</v>
      </c>
      <c r="E317" s="19" t="s">
        <v>393</v>
      </c>
      <c r="F317" s="50">
        <f t="shared" si="6"/>
        <v>39220.393000000004</v>
      </c>
      <c r="G317" s="50">
        <f>G318</f>
        <v>39220.393000000004</v>
      </c>
      <c r="H317" s="50">
        <f>H318</f>
        <v>0</v>
      </c>
    </row>
    <row r="318" spans="1:8" ht="48" customHeight="1">
      <c r="A318" s="23" t="s">
        <v>246</v>
      </c>
      <c r="B318" s="9" t="s">
        <v>375</v>
      </c>
      <c r="C318" s="9" t="s">
        <v>147</v>
      </c>
      <c r="D318" s="9" t="s">
        <v>46</v>
      </c>
      <c r="E318" s="9" t="s">
        <v>393</v>
      </c>
      <c r="F318" s="49">
        <f t="shared" si="6"/>
        <v>39220.393000000004</v>
      </c>
      <c r="G318" s="49">
        <f>G319+G321+G324</f>
        <v>39220.393000000004</v>
      </c>
      <c r="H318" s="49">
        <f>SUM(H320:H323)</f>
        <v>0</v>
      </c>
    </row>
    <row r="319" spans="1:8" ht="50.25" customHeight="1">
      <c r="A319" s="18" t="s">
        <v>208</v>
      </c>
      <c r="B319" s="9" t="s">
        <v>375</v>
      </c>
      <c r="C319" s="9" t="s">
        <v>147</v>
      </c>
      <c r="D319" s="9" t="s">
        <v>48</v>
      </c>
      <c r="E319" s="9" t="s">
        <v>209</v>
      </c>
      <c r="F319" s="49">
        <f t="shared" si="6"/>
        <v>380</v>
      </c>
      <c r="G319" s="49">
        <f>G320</f>
        <v>380</v>
      </c>
      <c r="H319" s="49">
        <f>H320</f>
        <v>0</v>
      </c>
    </row>
    <row r="320" spans="1:8" ht="19.5" customHeight="1">
      <c r="A320" s="18" t="s">
        <v>210</v>
      </c>
      <c r="B320" s="9" t="s">
        <v>375</v>
      </c>
      <c r="C320" s="9" t="s">
        <v>147</v>
      </c>
      <c r="D320" s="9" t="s">
        <v>47</v>
      </c>
      <c r="E320" s="9" t="s">
        <v>275</v>
      </c>
      <c r="F320" s="49">
        <f t="shared" si="6"/>
        <v>380</v>
      </c>
      <c r="G320" s="49">
        <f>340+40</f>
        <v>380</v>
      </c>
      <c r="H320" s="49"/>
    </row>
    <row r="321" spans="1:8" ht="96" customHeight="1">
      <c r="A321" s="18" t="s">
        <v>824</v>
      </c>
      <c r="B321" s="9" t="s">
        <v>375</v>
      </c>
      <c r="C321" s="9" t="s">
        <v>147</v>
      </c>
      <c r="D321" s="9" t="s">
        <v>48</v>
      </c>
      <c r="E321" s="9" t="s">
        <v>393</v>
      </c>
      <c r="F321" s="49">
        <f t="shared" si="6"/>
        <v>38677.393000000004</v>
      </c>
      <c r="G321" s="49">
        <f>G322</f>
        <v>38677.393000000004</v>
      </c>
      <c r="H321" s="49">
        <f>SUM(H322:H323)</f>
        <v>0</v>
      </c>
    </row>
    <row r="322" spans="1:8" ht="48" customHeight="1">
      <c r="A322" s="18" t="s">
        <v>208</v>
      </c>
      <c r="B322" s="9" t="s">
        <v>375</v>
      </c>
      <c r="C322" s="9" t="s">
        <v>147</v>
      </c>
      <c r="D322" s="9" t="s">
        <v>49</v>
      </c>
      <c r="E322" s="9" t="s">
        <v>209</v>
      </c>
      <c r="F322" s="49">
        <f t="shared" si="6"/>
        <v>38677.393000000004</v>
      </c>
      <c r="G322" s="49">
        <f>G323</f>
        <v>38677.393000000004</v>
      </c>
      <c r="H322" s="49"/>
    </row>
    <row r="323" spans="1:10" ht="15.75" customHeight="1">
      <c r="A323" s="18" t="s">
        <v>210</v>
      </c>
      <c r="B323" s="9" t="s">
        <v>375</v>
      </c>
      <c r="C323" s="9" t="s">
        <v>147</v>
      </c>
      <c r="D323" s="9" t="s">
        <v>49</v>
      </c>
      <c r="E323" s="9" t="s">
        <v>275</v>
      </c>
      <c r="F323" s="49">
        <f t="shared" si="6"/>
        <v>38677.393000000004</v>
      </c>
      <c r="G323" s="49">
        <f>32552.606+1610.705+450+1262.082+769+2033</f>
        <v>38677.393000000004</v>
      </c>
      <c r="H323" s="49"/>
      <c r="J323" s="118"/>
    </row>
    <row r="324" spans="1:10" ht="52.5" customHeight="1">
      <c r="A324" s="18" t="s">
        <v>208</v>
      </c>
      <c r="B324" s="9" t="s">
        <v>375</v>
      </c>
      <c r="C324" s="9" t="s">
        <v>147</v>
      </c>
      <c r="D324" s="9" t="s">
        <v>773</v>
      </c>
      <c r="E324" s="9" t="s">
        <v>209</v>
      </c>
      <c r="F324" s="49">
        <f>G324+H324</f>
        <v>163</v>
      </c>
      <c r="G324" s="49">
        <f>G325</f>
        <v>163</v>
      </c>
      <c r="H324" s="49">
        <f>H325</f>
        <v>0</v>
      </c>
      <c r="J324" s="118"/>
    </row>
    <row r="325" spans="1:10" ht="30.75" customHeight="1">
      <c r="A325" s="18" t="s">
        <v>775</v>
      </c>
      <c r="B325" s="9" t="s">
        <v>375</v>
      </c>
      <c r="C325" s="9" t="s">
        <v>147</v>
      </c>
      <c r="D325" s="9" t="s">
        <v>773</v>
      </c>
      <c r="E325" s="9" t="s">
        <v>275</v>
      </c>
      <c r="F325" s="49">
        <f>G325+H325</f>
        <v>163</v>
      </c>
      <c r="G325" s="49">
        <v>163</v>
      </c>
      <c r="H325" s="49"/>
      <c r="J325" s="118"/>
    </row>
    <row r="326" spans="1:8" ht="35.25" customHeight="1" hidden="1">
      <c r="A326" s="30" t="s">
        <v>550</v>
      </c>
      <c r="B326" s="44" t="s">
        <v>375</v>
      </c>
      <c r="C326" s="44" t="s">
        <v>147</v>
      </c>
      <c r="D326" s="44" t="s">
        <v>307</v>
      </c>
      <c r="E326" s="44" t="s">
        <v>393</v>
      </c>
      <c r="F326" s="89">
        <f>G326</f>
        <v>0</v>
      </c>
      <c r="G326" s="89">
        <f>G327</f>
        <v>0</v>
      </c>
      <c r="H326" s="89"/>
    </row>
    <row r="327" spans="1:8" ht="30" customHeight="1" hidden="1">
      <c r="A327" s="18" t="s">
        <v>551</v>
      </c>
      <c r="B327" s="9" t="s">
        <v>375</v>
      </c>
      <c r="C327" s="9" t="s">
        <v>147</v>
      </c>
      <c r="D327" s="9" t="s">
        <v>552</v>
      </c>
      <c r="E327" s="9" t="s">
        <v>393</v>
      </c>
      <c r="F327" s="49">
        <f>G327</f>
        <v>0</v>
      </c>
      <c r="G327" s="49">
        <f>G328</f>
        <v>0</v>
      </c>
      <c r="H327" s="49"/>
    </row>
    <row r="328" spans="1:8" ht="51" customHeight="1" hidden="1">
      <c r="A328" s="18" t="s">
        <v>208</v>
      </c>
      <c r="B328" s="9" t="s">
        <v>375</v>
      </c>
      <c r="C328" s="9" t="s">
        <v>147</v>
      </c>
      <c r="D328" s="9" t="s">
        <v>552</v>
      </c>
      <c r="E328" s="9" t="s">
        <v>209</v>
      </c>
      <c r="F328" s="49">
        <f>G328</f>
        <v>0</v>
      </c>
      <c r="G328" s="49">
        <f>G329</f>
        <v>0</v>
      </c>
      <c r="H328" s="49"/>
    </row>
    <row r="329" spans="1:8" ht="22.5" customHeight="1" hidden="1">
      <c r="A329" s="18" t="s">
        <v>210</v>
      </c>
      <c r="B329" s="9" t="s">
        <v>375</v>
      </c>
      <c r="C329" s="9" t="s">
        <v>147</v>
      </c>
      <c r="D329" s="9" t="s">
        <v>552</v>
      </c>
      <c r="E329" s="9" t="s">
        <v>275</v>
      </c>
      <c r="F329" s="49">
        <f>G329</f>
        <v>0</v>
      </c>
      <c r="G329" s="49"/>
      <c r="H329" s="49"/>
    </row>
    <row r="330" spans="1:8" ht="46.5" customHeight="1">
      <c r="A330" s="22" t="s">
        <v>448</v>
      </c>
      <c r="B330" s="19" t="s">
        <v>375</v>
      </c>
      <c r="C330" s="19" t="s">
        <v>147</v>
      </c>
      <c r="D330" s="19" t="s">
        <v>33</v>
      </c>
      <c r="E330" s="19" t="s">
        <v>393</v>
      </c>
      <c r="F330" s="50">
        <f>G330+H330</f>
        <v>41476.941</v>
      </c>
      <c r="G330" s="50">
        <v>0</v>
      </c>
      <c r="H330" s="50">
        <f>H331</f>
        <v>41476.941</v>
      </c>
    </row>
    <row r="331" spans="1:8" ht="54.75" customHeight="1">
      <c r="A331" s="23" t="s">
        <v>246</v>
      </c>
      <c r="B331" s="9" t="s">
        <v>375</v>
      </c>
      <c r="C331" s="9" t="s">
        <v>147</v>
      </c>
      <c r="D331" s="9" t="s">
        <v>46</v>
      </c>
      <c r="E331" s="9" t="s">
        <v>393</v>
      </c>
      <c r="F331" s="49">
        <f>G331+H331</f>
        <v>41476.941</v>
      </c>
      <c r="G331" s="49">
        <v>0</v>
      </c>
      <c r="H331" s="49">
        <f>H332</f>
        <v>41476.941</v>
      </c>
    </row>
    <row r="332" spans="1:8" s="113" customFormat="1" ht="81" customHeight="1">
      <c r="A332" s="22" t="s">
        <v>380</v>
      </c>
      <c r="B332" s="19" t="s">
        <v>375</v>
      </c>
      <c r="C332" s="135" t="s">
        <v>147</v>
      </c>
      <c r="D332" s="19" t="s">
        <v>50</v>
      </c>
      <c r="E332" s="19" t="s">
        <v>393</v>
      </c>
      <c r="F332" s="50">
        <f t="shared" si="6"/>
        <v>41476.941</v>
      </c>
      <c r="G332" s="50">
        <f>G333</f>
        <v>0</v>
      </c>
      <c r="H332" s="50">
        <f>H333</f>
        <v>41476.941</v>
      </c>
    </row>
    <row r="333" spans="1:8" ht="51" customHeight="1">
      <c r="A333" s="18" t="s">
        <v>208</v>
      </c>
      <c r="B333" s="9" t="s">
        <v>375</v>
      </c>
      <c r="C333" s="9" t="s">
        <v>147</v>
      </c>
      <c r="D333" s="9" t="s">
        <v>50</v>
      </c>
      <c r="E333" s="9" t="s">
        <v>209</v>
      </c>
      <c r="F333" s="49">
        <f t="shared" si="6"/>
        <v>41476.941</v>
      </c>
      <c r="G333" s="49">
        <v>0</v>
      </c>
      <c r="H333" s="49">
        <f>H334</f>
        <v>41476.941</v>
      </c>
    </row>
    <row r="334" spans="1:8" ht="18.75" customHeight="1">
      <c r="A334" s="18" t="s">
        <v>210</v>
      </c>
      <c r="B334" s="9" t="s">
        <v>375</v>
      </c>
      <c r="C334" s="9" t="s">
        <v>147</v>
      </c>
      <c r="D334" s="9" t="s">
        <v>50</v>
      </c>
      <c r="E334" s="9" t="s">
        <v>275</v>
      </c>
      <c r="F334" s="49">
        <f>G334+H334</f>
        <v>41476.941</v>
      </c>
      <c r="G334" s="49">
        <v>0</v>
      </c>
      <c r="H334" s="49">
        <v>41476.941</v>
      </c>
    </row>
    <row r="335" spans="1:8" ht="53.25" customHeight="1" hidden="1">
      <c r="A335" s="18" t="s">
        <v>768</v>
      </c>
      <c r="B335" s="9" t="s">
        <v>375</v>
      </c>
      <c r="C335" s="9" t="s">
        <v>147</v>
      </c>
      <c r="D335" s="9" t="s">
        <v>16</v>
      </c>
      <c r="E335" s="9" t="s">
        <v>393</v>
      </c>
      <c r="F335" s="49">
        <f>G335+H335</f>
        <v>0</v>
      </c>
      <c r="G335" s="49">
        <f>G336</f>
        <v>0</v>
      </c>
      <c r="H335" s="49">
        <f>H336</f>
        <v>0</v>
      </c>
    </row>
    <row r="336" spans="1:8" ht="61.5" customHeight="1" hidden="1">
      <c r="A336" s="18" t="s">
        <v>767</v>
      </c>
      <c r="B336" s="9" t="s">
        <v>375</v>
      </c>
      <c r="C336" s="9" t="s">
        <v>147</v>
      </c>
      <c r="D336" s="9" t="s">
        <v>16</v>
      </c>
      <c r="E336" s="9" t="s">
        <v>209</v>
      </c>
      <c r="F336" s="49">
        <f>F338</f>
        <v>0</v>
      </c>
      <c r="G336" s="49">
        <f>G338</f>
        <v>0</v>
      </c>
      <c r="H336" s="49">
        <f>H338</f>
        <v>0</v>
      </c>
    </row>
    <row r="337" spans="1:8" ht="27.75" customHeight="1" hidden="1">
      <c r="A337" s="18" t="s">
        <v>208</v>
      </c>
      <c r="B337" s="9" t="s">
        <v>375</v>
      </c>
      <c r="C337" s="9" t="s">
        <v>147</v>
      </c>
      <c r="D337" s="9" t="s">
        <v>16</v>
      </c>
      <c r="E337" s="9" t="s">
        <v>209</v>
      </c>
      <c r="F337" s="49"/>
      <c r="G337" s="49"/>
      <c r="H337" s="49"/>
    </row>
    <row r="338" spans="1:8" ht="18.75" customHeight="1" hidden="1">
      <c r="A338" s="18" t="s">
        <v>210</v>
      </c>
      <c r="B338" s="9" t="s">
        <v>375</v>
      </c>
      <c r="C338" s="9" t="s">
        <v>147</v>
      </c>
      <c r="D338" s="9" t="s">
        <v>16</v>
      </c>
      <c r="E338" s="9" t="s">
        <v>275</v>
      </c>
      <c r="F338" s="49">
        <f>G338+H338</f>
        <v>0</v>
      </c>
      <c r="G338" s="49"/>
      <c r="H338" s="49">
        <v>0</v>
      </c>
    </row>
    <row r="339" spans="1:8" ht="36.75" customHeight="1" hidden="1">
      <c r="A339" s="18" t="s">
        <v>150</v>
      </c>
      <c r="B339" s="9" t="s">
        <v>375</v>
      </c>
      <c r="C339" s="9" t="s">
        <v>147</v>
      </c>
      <c r="D339" s="9" t="s">
        <v>15</v>
      </c>
      <c r="E339" s="9" t="s">
        <v>393</v>
      </c>
      <c r="F339" s="49">
        <f>G339</f>
        <v>0</v>
      </c>
      <c r="G339" s="49">
        <f>G340</f>
        <v>0</v>
      </c>
      <c r="H339" s="49"/>
    </row>
    <row r="340" spans="1:8" ht="30.75" customHeight="1" hidden="1">
      <c r="A340" s="18" t="s">
        <v>151</v>
      </c>
      <c r="B340" s="9" t="s">
        <v>375</v>
      </c>
      <c r="C340" s="9" t="s">
        <v>147</v>
      </c>
      <c r="D340" s="9" t="s">
        <v>16</v>
      </c>
      <c r="E340" s="9" t="s">
        <v>393</v>
      </c>
      <c r="F340" s="49">
        <f>G340</f>
        <v>0</v>
      </c>
      <c r="G340" s="49">
        <f>G341</f>
        <v>0</v>
      </c>
      <c r="H340" s="49"/>
    </row>
    <row r="341" spans="1:8" ht="36.75" customHeight="1" hidden="1">
      <c r="A341" s="100" t="s">
        <v>609</v>
      </c>
      <c r="B341" s="9" t="s">
        <v>375</v>
      </c>
      <c r="C341" s="9" t="s">
        <v>147</v>
      </c>
      <c r="D341" s="9" t="s">
        <v>552</v>
      </c>
      <c r="E341" s="9" t="s">
        <v>393</v>
      </c>
      <c r="F341" s="49">
        <f>G341+H341</f>
        <v>0</v>
      </c>
      <c r="G341" s="99">
        <f>G342</f>
        <v>0</v>
      </c>
      <c r="H341" s="49"/>
    </row>
    <row r="342" spans="1:8" ht="30" customHeight="1" hidden="1">
      <c r="A342" s="18" t="s">
        <v>208</v>
      </c>
      <c r="B342" s="9" t="s">
        <v>375</v>
      </c>
      <c r="C342" s="9" t="s">
        <v>147</v>
      </c>
      <c r="D342" s="9" t="s">
        <v>552</v>
      </c>
      <c r="E342" s="9" t="s">
        <v>209</v>
      </c>
      <c r="F342" s="49">
        <f>G342+H342</f>
        <v>0</v>
      </c>
      <c r="G342" s="99">
        <f>G343</f>
        <v>0</v>
      </c>
      <c r="H342" s="49"/>
    </row>
    <row r="343" spans="1:8" ht="18.75" customHeight="1" hidden="1">
      <c r="A343" s="18" t="s">
        <v>210</v>
      </c>
      <c r="B343" s="9" t="s">
        <v>375</v>
      </c>
      <c r="C343" s="9" t="s">
        <v>147</v>
      </c>
      <c r="D343" s="9" t="s">
        <v>552</v>
      </c>
      <c r="E343" s="9" t="s">
        <v>275</v>
      </c>
      <c r="F343" s="49">
        <f>G343+H343</f>
        <v>0</v>
      </c>
      <c r="G343" s="99">
        <v>0</v>
      </c>
      <c r="H343" s="49"/>
    </row>
    <row r="344" spans="1:8" ht="17.25" customHeight="1">
      <c r="A344" s="18" t="s">
        <v>426</v>
      </c>
      <c r="B344" s="9" t="s">
        <v>375</v>
      </c>
      <c r="C344" s="9" t="s">
        <v>149</v>
      </c>
      <c r="D344" s="9" t="s">
        <v>307</v>
      </c>
      <c r="E344" s="9" t="s">
        <v>393</v>
      </c>
      <c r="F344" s="49">
        <f>G344+H344</f>
        <v>316349.40739</v>
      </c>
      <c r="G344" s="49">
        <f>G345+G394</f>
        <v>101506.44265</v>
      </c>
      <c r="H344" s="49">
        <f>H345+H381+H391</f>
        <v>214842.96474</v>
      </c>
    </row>
    <row r="345" spans="1:8" s="113" customFormat="1" ht="48" customHeight="1">
      <c r="A345" s="22" t="s">
        <v>448</v>
      </c>
      <c r="B345" s="19" t="s">
        <v>375</v>
      </c>
      <c r="C345" s="19" t="s">
        <v>149</v>
      </c>
      <c r="D345" s="19" t="s">
        <v>33</v>
      </c>
      <c r="E345" s="19" t="s">
        <v>393</v>
      </c>
      <c r="F345" s="50">
        <f t="shared" si="6"/>
        <v>111441.28739</v>
      </c>
      <c r="G345" s="50">
        <f>G346+G365+G372</f>
        <v>101506.44265</v>
      </c>
      <c r="H345" s="50">
        <f>H346+H350+H365+H369+H372</f>
        <v>9934.844739999999</v>
      </c>
    </row>
    <row r="346" spans="1:8" ht="41.25" customHeight="1">
      <c r="A346" s="23" t="s">
        <v>452</v>
      </c>
      <c r="B346" s="9" t="s">
        <v>375</v>
      </c>
      <c r="C346" s="9" t="s">
        <v>149</v>
      </c>
      <c r="D346" s="9" t="s">
        <v>51</v>
      </c>
      <c r="E346" s="9" t="s">
        <v>393</v>
      </c>
      <c r="F346" s="49">
        <f t="shared" si="6"/>
        <v>109556.78739</v>
      </c>
      <c r="G346" s="49">
        <f>G347+G350+G362+G353+G356+G359</f>
        <v>99621.94265</v>
      </c>
      <c r="H346" s="49">
        <f>H347+H350+H362+H353+H356+H359</f>
        <v>9934.844739999999</v>
      </c>
    </row>
    <row r="347" spans="1:8" ht="34.5" customHeight="1">
      <c r="A347" s="18" t="s">
        <v>242</v>
      </c>
      <c r="B347" s="9" t="s">
        <v>375</v>
      </c>
      <c r="C347" s="9" t="s">
        <v>149</v>
      </c>
      <c r="D347" s="9" t="s">
        <v>52</v>
      </c>
      <c r="E347" s="9" t="s">
        <v>393</v>
      </c>
      <c r="F347" s="49">
        <f t="shared" si="6"/>
        <v>1290</v>
      </c>
      <c r="G347" s="49">
        <f>G348</f>
        <v>1290</v>
      </c>
      <c r="H347" s="49">
        <f>H349</f>
        <v>0</v>
      </c>
    </row>
    <row r="348" spans="1:8" ht="50.25" customHeight="1">
      <c r="A348" s="18" t="s">
        <v>208</v>
      </c>
      <c r="B348" s="9" t="s">
        <v>375</v>
      </c>
      <c r="C348" s="9" t="s">
        <v>149</v>
      </c>
      <c r="D348" s="9" t="s">
        <v>53</v>
      </c>
      <c r="E348" s="9" t="s">
        <v>209</v>
      </c>
      <c r="F348" s="49">
        <f t="shared" si="6"/>
        <v>1290</v>
      </c>
      <c r="G348" s="49">
        <f>G349</f>
        <v>1290</v>
      </c>
      <c r="H348" s="49"/>
    </row>
    <row r="349" spans="1:8" ht="19.5" customHeight="1">
      <c r="A349" s="18" t="s">
        <v>210</v>
      </c>
      <c r="B349" s="9" t="s">
        <v>375</v>
      </c>
      <c r="C349" s="9" t="s">
        <v>149</v>
      </c>
      <c r="D349" s="9" t="s">
        <v>53</v>
      </c>
      <c r="E349" s="9" t="s">
        <v>275</v>
      </c>
      <c r="F349" s="49">
        <f t="shared" si="6"/>
        <v>1290</v>
      </c>
      <c r="G349" s="49">
        <f>750+370+60+110</f>
        <v>1290</v>
      </c>
      <c r="H349" s="49"/>
    </row>
    <row r="350" spans="1:8" ht="95.25" customHeight="1">
      <c r="A350" s="18" t="s">
        <v>823</v>
      </c>
      <c r="B350" s="9" t="s">
        <v>375</v>
      </c>
      <c r="C350" s="9" t="s">
        <v>149</v>
      </c>
      <c r="D350" s="9" t="s">
        <v>52</v>
      </c>
      <c r="E350" s="9" t="s">
        <v>393</v>
      </c>
      <c r="F350" s="49">
        <f t="shared" si="6"/>
        <v>97447.752</v>
      </c>
      <c r="G350" s="49">
        <f>G351</f>
        <v>97447.752</v>
      </c>
      <c r="H350" s="49">
        <f>SUM(H351:H352)</f>
        <v>0</v>
      </c>
    </row>
    <row r="351" spans="1:8" ht="49.5" customHeight="1">
      <c r="A351" s="18" t="s">
        <v>208</v>
      </c>
      <c r="B351" s="9" t="s">
        <v>375</v>
      </c>
      <c r="C351" s="9" t="s">
        <v>149</v>
      </c>
      <c r="D351" s="9" t="s">
        <v>54</v>
      </c>
      <c r="E351" s="9" t="s">
        <v>209</v>
      </c>
      <c r="F351" s="49">
        <f t="shared" si="6"/>
        <v>97447.752</v>
      </c>
      <c r="G351" s="49">
        <f>G352</f>
        <v>97447.752</v>
      </c>
      <c r="H351" s="49"/>
    </row>
    <row r="352" spans="1:8" ht="19.5" customHeight="1">
      <c r="A352" s="18" t="s">
        <v>210</v>
      </c>
      <c r="B352" s="9" t="s">
        <v>375</v>
      </c>
      <c r="C352" s="9" t="s">
        <v>149</v>
      </c>
      <c r="D352" s="9" t="s">
        <v>54</v>
      </c>
      <c r="E352" s="9" t="s">
        <v>275</v>
      </c>
      <c r="F352" s="49">
        <f t="shared" si="6"/>
        <v>97447.752</v>
      </c>
      <c r="G352" s="49">
        <f>87617.981-240-881.116-100+1061.26+900+2126.427+6827.9+133+2.3</f>
        <v>97447.752</v>
      </c>
      <c r="H352" s="49"/>
    </row>
    <row r="353" spans="1:8" ht="84" customHeight="1" hidden="1">
      <c r="A353" s="18" t="s">
        <v>660</v>
      </c>
      <c r="B353" s="9" t="s">
        <v>375</v>
      </c>
      <c r="C353" s="9" t="s">
        <v>149</v>
      </c>
      <c r="D353" s="9" t="s">
        <v>652</v>
      </c>
      <c r="E353" s="9" t="s">
        <v>393</v>
      </c>
      <c r="F353" s="49">
        <f>G353</f>
        <v>0</v>
      </c>
      <c r="G353" s="49">
        <f>G354</f>
        <v>0</v>
      </c>
      <c r="H353" s="49"/>
    </row>
    <row r="354" spans="1:8" ht="52.5" customHeight="1" hidden="1">
      <c r="A354" s="18" t="s">
        <v>208</v>
      </c>
      <c r="B354" s="9" t="s">
        <v>375</v>
      </c>
      <c r="C354" s="9" t="s">
        <v>149</v>
      </c>
      <c r="D354" s="9" t="s">
        <v>652</v>
      </c>
      <c r="E354" s="9" t="s">
        <v>209</v>
      </c>
      <c r="F354" s="49">
        <f>G354</f>
        <v>0</v>
      </c>
      <c r="G354" s="49">
        <f>G355</f>
        <v>0</v>
      </c>
      <c r="H354" s="49"/>
    </row>
    <row r="355" spans="1:8" ht="19.5" customHeight="1" hidden="1">
      <c r="A355" s="18" t="s">
        <v>210</v>
      </c>
      <c r="B355" s="9" t="s">
        <v>375</v>
      </c>
      <c r="C355" s="9" t="s">
        <v>149</v>
      </c>
      <c r="D355" s="9" t="s">
        <v>652</v>
      </c>
      <c r="E355" s="9" t="s">
        <v>275</v>
      </c>
      <c r="F355" s="49">
        <f>G355</f>
        <v>0</v>
      </c>
      <c r="G355" s="49">
        <v>0</v>
      </c>
      <c r="H355" s="49"/>
    </row>
    <row r="356" spans="1:8" ht="50.25" customHeight="1">
      <c r="A356" s="18" t="s">
        <v>776</v>
      </c>
      <c r="B356" s="9" t="s">
        <v>375</v>
      </c>
      <c r="C356" s="9" t="s">
        <v>149</v>
      </c>
      <c r="D356" s="9" t="s">
        <v>771</v>
      </c>
      <c r="E356" s="9" t="s">
        <v>393</v>
      </c>
      <c r="F356" s="49">
        <f aca="true" t="shared" si="9" ref="F356:F361">G356+H356</f>
        <v>457</v>
      </c>
      <c r="G356" s="49">
        <f>G357</f>
        <v>457</v>
      </c>
      <c r="H356" s="49">
        <f>H357</f>
        <v>0</v>
      </c>
    </row>
    <row r="357" spans="1:8" ht="48.75" customHeight="1">
      <c r="A357" s="18" t="s">
        <v>208</v>
      </c>
      <c r="B357" s="9" t="s">
        <v>375</v>
      </c>
      <c r="C357" s="9" t="s">
        <v>149</v>
      </c>
      <c r="D357" s="9" t="s">
        <v>771</v>
      </c>
      <c r="E357" s="9" t="s">
        <v>209</v>
      </c>
      <c r="F357" s="49">
        <f t="shared" si="9"/>
        <v>457</v>
      </c>
      <c r="G357" s="49">
        <f>G358</f>
        <v>457</v>
      </c>
      <c r="H357" s="49">
        <f>H358</f>
        <v>0</v>
      </c>
    </row>
    <row r="358" spans="1:8" ht="19.5" customHeight="1">
      <c r="A358" s="18" t="s">
        <v>210</v>
      </c>
      <c r="B358" s="9" t="s">
        <v>375</v>
      </c>
      <c r="C358" s="9" t="s">
        <v>149</v>
      </c>
      <c r="D358" s="9" t="s">
        <v>771</v>
      </c>
      <c r="E358" s="9" t="s">
        <v>275</v>
      </c>
      <c r="F358" s="49">
        <f t="shared" si="9"/>
        <v>457</v>
      </c>
      <c r="G358" s="49">
        <v>457</v>
      </c>
      <c r="H358" s="49"/>
    </row>
    <row r="359" spans="1:8" ht="30.75" customHeight="1">
      <c r="A359" s="22" t="s">
        <v>837</v>
      </c>
      <c r="B359" s="9" t="s">
        <v>375</v>
      </c>
      <c r="C359" s="9" t="s">
        <v>149</v>
      </c>
      <c r="D359" s="9" t="s">
        <v>838</v>
      </c>
      <c r="E359" s="9" t="s">
        <v>393</v>
      </c>
      <c r="F359" s="50">
        <f t="shared" si="9"/>
        <v>9934.844739999999</v>
      </c>
      <c r="G359" s="50">
        <f>G360</f>
        <v>0</v>
      </c>
      <c r="H359" s="50">
        <f>H360</f>
        <v>9934.844739999999</v>
      </c>
    </row>
    <row r="360" spans="1:8" ht="54" customHeight="1">
      <c r="A360" s="18" t="s">
        <v>208</v>
      </c>
      <c r="B360" s="9" t="s">
        <v>375</v>
      </c>
      <c r="C360" s="9" t="s">
        <v>149</v>
      </c>
      <c r="D360" s="9" t="s">
        <v>838</v>
      </c>
      <c r="E360" s="9" t="s">
        <v>209</v>
      </c>
      <c r="F360" s="49">
        <f t="shared" si="9"/>
        <v>9934.844739999999</v>
      </c>
      <c r="G360" s="49">
        <f>G361</f>
        <v>0</v>
      </c>
      <c r="H360" s="49">
        <f>H361</f>
        <v>9934.844739999999</v>
      </c>
    </row>
    <row r="361" spans="1:8" ht="20.25" customHeight="1">
      <c r="A361" s="18" t="s">
        <v>210</v>
      </c>
      <c r="B361" s="9" t="s">
        <v>375</v>
      </c>
      <c r="C361" s="9" t="s">
        <v>149</v>
      </c>
      <c r="D361" s="9" t="s">
        <v>838</v>
      </c>
      <c r="E361" s="9" t="s">
        <v>275</v>
      </c>
      <c r="F361" s="49">
        <f t="shared" si="9"/>
        <v>9934.844739999999</v>
      </c>
      <c r="G361" s="89"/>
      <c r="H361" s="49">
        <f>11729.4507-1794.60596</f>
        <v>9934.844739999999</v>
      </c>
    </row>
    <row r="362" spans="1:8" ht="79.5" customHeight="1">
      <c r="A362" s="18" t="s">
        <v>741</v>
      </c>
      <c r="B362" s="9" t="s">
        <v>375</v>
      </c>
      <c r="C362" s="9" t="s">
        <v>149</v>
      </c>
      <c r="D362" s="3" t="s">
        <v>742</v>
      </c>
      <c r="E362" s="9" t="s">
        <v>393</v>
      </c>
      <c r="F362" s="49">
        <f t="shared" si="6"/>
        <v>427.19065</v>
      </c>
      <c r="G362" s="49">
        <f>G363</f>
        <v>427.19065</v>
      </c>
      <c r="H362" s="49">
        <f>H363</f>
        <v>0</v>
      </c>
    </row>
    <row r="363" spans="1:8" ht="51" customHeight="1">
      <c r="A363" s="18" t="s">
        <v>208</v>
      </c>
      <c r="B363" s="9" t="s">
        <v>375</v>
      </c>
      <c r="C363" s="9" t="s">
        <v>149</v>
      </c>
      <c r="D363" s="3" t="s">
        <v>742</v>
      </c>
      <c r="E363" s="9" t="s">
        <v>209</v>
      </c>
      <c r="F363" s="49">
        <f t="shared" si="6"/>
        <v>427.19065</v>
      </c>
      <c r="G363" s="49">
        <f>G364</f>
        <v>427.19065</v>
      </c>
      <c r="H363" s="49">
        <f>H364</f>
        <v>0</v>
      </c>
    </row>
    <row r="364" spans="1:8" ht="19.5" customHeight="1">
      <c r="A364" s="18" t="s">
        <v>210</v>
      </c>
      <c r="B364" s="9" t="s">
        <v>375</v>
      </c>
      <c r="C364" s="9" t="s">
        <v>149</v>
      </c>
      <c r="D364" s="3" t="s">
        <v>742</v>
      </c>
      <c r="E364" s="9" t="s">
        <v>275</v>
      </c>
      <c r="F364" s="49">
        <f t="shared" si="6"/>
        <v>427.19065</v>
      </c>
      <c r="G364" s="49">
        <v>427.19065</v>
      </c>
      <c r="H364" s="99">
        <v>0</v>
      </c>
    </row>
    <row r="365" spans="1:8" ht="36" customHeight="1">
      <c r="A365" s="23" t="s">
        <v>247</v>
      </c>
      <c r="B365" s="9" t="s">
        <v>375</v>
      </c>
      <c r="C365" s="9" t="s">
        <v>149</v>
      </c>
      <c r="D365" s="9" t="s">
        <v>55</v>
      </c>
      <c r="E365" s="9" t="s">
        <v>393</v>
      </c>
      <c r="F365" s="49">
        <f t="shared" si="6"/>
        <v>1884.5</v>
      </c>
      <c r="G365" s="49">
        <f>G366+G369</f>
        <v>1884.5</v>
      </c>
      <c r="H365" s="49">
        <f>H366+H369</f>
        <v>0</v>
      </c>
    </row>
    <row r="366" spans="1:8" ht="32.25" customHeight="1">
      <c r="A366" s="22" t="s">
        <v>248</v>
      </c>
      <c r="B366" s="9" t="s">
        <v>375</v>
      </c>
      <c r="C366" s="9" t="s">
        <v>149</v>
      </c>
      <c r="D366" s="9" t="s">
        <v>56</v>
      </c>
      <c r="E366" s="9" t="s">
        <v>393</v>
      </c>
      <c r="F366" s="49">
        <f aca="true" t="shared" si="10" ref="F366:F398">G366+H366</f>
        <v>250</v>
      </c>
      <c r="G366" s="49">
        <f>G367</f>
        <v>250</v>
      </c>
      <c r="H366" s="49">
        <f>H368</f>
        <v>0</v>
      </c>
    </row>
    <row r="367" spans="1:8" ht="48.75" customHeight="1">
      <c r="A367" s="18" t="s">
        <v>208</v>
      </c>
      <c r="B367" s="9" t="s">
        <v>375</v>
      </c>
      <c r="C367" s="9" t="s">
        <v>149</v>
      </c>
      <c r="D367" s="9" t="s">
        <v>57</v>
      </c>
      <c r="E367" s="9" t="s">
        <v>209</v>
      </c>
      <c r="F367" s="49">
        <f t="shared" si="10"/>
        <v>250</v>
      </c>
      <c r="G367" s="49">
        <f>G368</f>
        <v>250</v>
      </c>
      <c r="H367" s="49"/>
    </row>
    <row r="368" spans="1:8" ht="15.75" customHeight="1">
      <c r="A368" s="18" t="s">
        <v>210</v>
      </c>
      <c r="B368" s="9" t="s">
        <v>375</v>
      </c>
      <c r="C368" s="9" t="s">
        <v>149</v>
      </c>
      <c r="D368" s="9" t="s">
        <v>57</v>
      </c>
      <c r="E368" s="9" t="s">
        <v>275</v>
      </c>
      <c r="F368" s="49">
        <f t="shared" si="10"/>
        <v>250</v>
      </c>
      <c r="G368" s="49">
        <v>250</v>
      </c>
      <c r="H368" s="49"/>
    </row>
    <row r="369" spans="1:8" ht="33" customHeight="1">
      <c r="A369" s="22" t="s">
        <v>243</v>
      </c>
      <c r="B369" s="9" t="s">
        <v>375</v>
      </c>
      <c r="C369" s="9" t="s">
        <v>149</v>
      </c>
      <c r="D369" s="9" t="s">
        <v>56</v>
      </c>
      <c r="E369" s="9" t="s">
        <v>393</v>
      </c>
      <c r="F369" s="49">
        <f t="shared" si="10"/>
        <v>1634.5</v>
      </c>
      <c r="G369" s="49">
        <f>G370</f>
        <v>1634.5</v>
      </c>
      <c r="H369" s="49">
        <f>H371</f>
        <v>0</v>
      </c>
    </row>
    <row r="370" spans="1:8" ht="50.25" customHeight="1">
      <c r="A370" s="18" t="s">
        <v>208</v>
      </c>
      <c r="B370" s="9" t="s">
        <v>375</v>
      </c>
      <c r="C370" s="9" t="s">
        <v>149</v>
      </c>
      <c r="D370" s="9" t="s">
        <v>58</v>
      </c>
      <c r="E370" s="9" t="s">
        <v>209</v>
      </c>
      <c r="F370" s="49">
        <f t="shared" si="10"/>
        <v>1634.5</v>
      </c>
      <c r="G370" s="49">
        <f>G371</f>
        <v>1634.5</v>
      </c>
      <c r="H370" s="49"/>
    </row>
    <row r="371" spans="1:8" ht="21.75" customHeight="1">
      <c r="A371" s="18" t="s">
        <v>210</v>
      </c>
      <c r="B371" s="9" t="s">
        <v>375</v>
      </c>
      <c r="C371" s="9" t="s">
        <v>149</v>
      </c>
      <c r="D371" s="9" t="s">
        <v>58</v>
      </c>
      <c r="E371" s="9" t="s">
        <v>275</v>
      </c>
      <c r="F371" s="49">
        <f t="shared" si="10"/>
        <v>1634.5</v>
      </c>
      <c r="G371" s="49">
        <f>1503+31.5+100</f>
        <v>1634.5</v>
      </c>
      <c r="H371" s="49"/>
    </row>
    <row r="372" spans="1:8" ht="33" customHeight="1" hidden="1">
      <c r="A372" s="23" t="s">
        <v>277</v>
      </c>
      <c r="B372" s="9" t="s">
        <v>375</v>
      </c>
      <c r="C372" s="9" t="s">
        <v>149</v>
      </c>
      <c r="D372" s="9" t="s">
        <v>59</v>
      </c>
      <c r="E372" s="9" t="s">
        <v>393</v>
      </c>
      <c r="F372" s="49">
        <f t="shared" si="10"/>
        <v>0</v>
      </c>
      <c r="G372" s="49">
        <f>G373</f>
        <v>0</v>
      </c>
      <c r="H372" s="49">
        <f>H373+H376+H378</f>
        <v>0</v>
      </c>
    </row>
    <row r="373" spans="1:8" ht="33.75" customHeight="1" hidden="1">
      <c r="A373" s="18" t="s">
        <v>134</v>
      </c>
      <c r="B373" s="9" t="s">
        <v>375</v>
      </c>
      <c r="C373" s="9" t="s">
        <v>149</v>
      </c>
      <c r="D373" s="9" t="s">
        <v>60</v>
      </c>
      <c r="E373" s="9" t="s">
        <v>393</v>
      </c>
      <c r="F373" s="49">
        <f t="shared" si="10"/>
        <v>0</v>
      </c>
      <c r="G373" s="49">
        <f>G374</f>
        <v>0</v>
      </c>
      <c r="H373" s="49"/>
    </row>
    <row r="374" spans="1:8" ht="50.25" customHeight="1" hidden="1">
      <c r="A374" s="18" t="s">
        <v>208</v>
      </c>
      <c r="B374" s="9" t="s">
        <v>375</v>
      </c>
      <c r="C374" s="9" t="s">
        <v>149</v>
      </c>
      <c r="D374" s="9" t="s">
        <v>60</v>
      </c>
      <c r="E374" s="9" t="s">
        <v>209</v>
      </c>
      <c r="F374" s="49">
        <f t="shared" si="10"/>
        <v>0</v>
      </c>
      <c r="G374" s="49">
        <f>G375+G376+G377+G378</f>
        <v>0</v>
      </c>
      <c r="H374" s="49"/>
    </row>
    <row r="375" spans="1:8" ht="35.25" customHeight="1" hidden="1">
      <c r="A375" s="18" t="s">
        <v>129</v>
      </c>
      <c r="B375" s="9" t="s">
        <v>375</v>
      </c>
      <c r="C375" s="9" t="s">
        <v>149</v>
      </c>
      <c r="D375" s="9" t="s">
        <v>61</v>
      </c>
      <c r="E375" s="9" t="s">
        <v>275</v>
      </c>
      <c r="F375" s="49">
        <f t="shared" si="10"/>
        <v>0</v>
      </c>
      <c r="G375" s="49"/>
      <c r="H375" s="49"/>
    </row>
    <row r="376" spans="1:8" ht="30.75" hidden="1">
      <c r="A376" s="18" t="s">
        <v>130</v>
      </c>
      <c r="B376" s="9" t="s">
        <v>375</v>
      </c>
      <c r="C376" s="9" t="s">
        <v>149</v>
      </c>
      <c r="D376" s="9" t="s">
        <v>62</v>
      </c>
      <c r="E376" s="9" t="s">
        <v>275</v>
      </c>
      <c r="F376" s="49">
        <f t="shared" si="10"/>
        <v>0</v>
      </c>
      <c r="G376" s="49"/>
      <c r="H376" s="117"/>
    </row>
    <row r="377" spans="1:8" ht="31.5" customHeight="1" hidden="1">
      <c r="A377" s="18" t="s">
        <v>211</v>
      </c>
      <c r="B377" s="9" t="s">
        <v>375</v>
      </c>
      <c r="C377" s="9" t="s">
        <v>149</v>
      </c>
      <c r="D377" s="9" t="s">
        <v>63</v>
      </c>
      <c r="E377" s="9" t="s">
        <v>275</v>
      </c>
      <c r="F377" s="49">
        <f t="shared" si="10"/>
        <v>0</v>
      </c>
      <c r="G377" s="49"/>
      <c r="H377" s="49"/>
    </row>
    <row r="378" spans="1:8" ht="34.5" customHeight="1" hidden="1">
      <c r="A378" s="18" t="s">
        <v>212</v>
      </c>
      <c r="B378" s="9" t="s">
        <v>375</v>
      </c>
      <c r="C378" s="9" t="s">
        <v>149</v>
      </c>
      <c r="D378" s="9" t="s">
        <v>64</v>
      </c>
      <c r="E378" s="9" t="s">
        <v>275</v>
      </c>
      <c r="F378" s="49">
        <f t="shared" si="10"/>
        <v>0</v>
      </c>
      <c r="G378" s="49"/>
      <c r="H378" s="49"/>
    </row>
    <row r="379" spans="1:8" ht="48.75" customHeight="1">
      <c r="A379" s="22" t="s">
        <v>449</v>
      </c>
      <c r="B379" s="19" t="s">
        <v>375</v>
      </c>
      <c r="C379" s="19" t="s">
        <v>149</v>
      </c>
      <c r="D379" s="19" t="s">
        <v>33</v>
      </c>
      <c r="E379" s="19" t="s">
        <v>393</v>
      </c>
      <c r="F379" s="49">
        <f t="shared" si="10"/>
        <v>185603.12</v>
      </c>
      <c r="G379" s="49">
        <f>G380</f>
        <v>0</v>
      </c>
      <c r="H379" s="49">
        <f>H380</f>
        <v>185603.12</v>
      </c>
    </row>
    <row r="380" spans="1:8" ht="39" customHeight="1">
      <c r="A380" s="23" t="s">
        <v>452</v>
      </c>
      <c r="B380" s="9" t="s">
        <v>375</v>
      </c>
      <c r="C380" s="9" t="s">
        <v>149</v>
      </c>
      <c r="D380" s="9" t="s">
        <v>51</v>
      </c>
      <c r="E380" s="9" t="s">
        <v>393</v>
      </c>
      <c r="F380" s="49">
        <f t="shared" si="10"/>
        <v>185603.12</v>
      </c>
      <c r="G380" s="49">
        <f>G381</f>
        <v>0</v>
      </c>
      <c r="H380" s="49">
        <f>H381</f>
        <v>185603.12</v>
      </c>
    </row>
    <row r="381" spans="1:8" s="113" customFormat="1" ht="16.5" customHeight="1">
      <c r="A381" s="22" t="s">
        <v>167</v>
      </c>
      <c r="B381" s="19" t="s">
        <v>375</v>
      </c>
      <c r="C381" s="19" t="s">
        <v>149</v>
      </c>
      <c r="D381" s="19" t="s">
        <v>33</v>
      </c>
      <c r="E381" s="19" t="s">
        <v>393</v>
      </c>
      <c r="F381" s="50">
        <f t="shared" si="10"/>
        <v>185603.12</v>
      </c>
      <c r="G381" s="50">
        <f>G382+G388</f>
        <v>0</v>
      </c>
      <c r="H381" s="50">
        <f>H382+H385+H388</f>
        <v>185603.12</v>
      </c>
    </row>
    <row r="382" spans="1:8" s="113" customFormat="1" ht="47.25" customHeight="1">
      <c r="A382" s="22" t="s">
        <v>556</v>
      </c>
      <c r="B382" s="19" t="s">
        <v>375</v>
      </c>
      <c r="C382" s="19" t="s">
        <v>149</v>
      </c>
      <c r="D382" s="19" t="s">
        <v>51</v>
      </c>
      <c r="E382" s="19" t="s">
        <v>393</v>
      </c>
      <c r="F382" s="50">
        <f t="shared" si="10"/>
        <v>7825.95</v>
      </c>
      <c r="G382" s="50">
        <f>G383</f>
        <v>0</v>
      </c>
      <c r="H382" s="50">
        <f>H383</f>
        <v>7825.95</v>
      </c>
    </row>
    <row r="383" spans="1:8" ht="49.5" customHeight="1">
      <c r="A383" s="18" t="s">
        <v>208</v>
      </c>
      <c r="B383" s="9" t="s">
        <v>375</v>
      </c>
      <c r="C383" s="9" t="s">
        <v>149</v>
      </c>
      <c r="D383" s="9" t="s">
        <v>557</v>
      </c>
      <c r="E383" s="9" t="s">
        <v>209</v>
      </c>
      <c r="F383" s="49">
        <f t="shared" si="10"/>
        <v>7825.95</v>
      </c>
      <c r="G383" s="49"/>
      <c r="H383" s="49">
        <f>H384</f>
        <v>7825.95</v>
      </c>
    </row>
    <row r="384" spans="1:8" ht="18" customHeight="1">
      <c r="A384" s="18" t="s">
        <v>210</v>
      </c>
      <c r="B384" s="9" t="s">
        <v>375</v>
      </c>
      <c r="C384" s="9" t="s">
        <v>149</v>
      </c>
      <c r="D384" s="9" t="s">
        <v>557</v>
      </c>
      <c r="E384" s="9" t="s">
        <v>275</v>
      </c>
      <c r="F384" s="49">
        <f t="shared" si="10"/>
        <v>7825.95</v>
      </c>
      <c r="G384" s="49"/>
      <c r="H384" s="49">
        <v>7825.95</v>
      </c>
    </row>
    <row r="385" spans="1:8" ht="80.25" customHeight="1">
      <c r="A385" s="22" t="s">
        <v>729</v>
      </c>
      <c r="B385" s="19" t="s">
        <v>375</v>
      </c>
      <c r="C385" s="19" t="s">
        <v>149</v>
      </c>
      <c r="D385" s="19" t="s">
        <v>937</v>
      </c>
      <c r="E385" s="19" t="s">
        <v>393</v>
      </c>
      <c r="F385" s="50">
        <f t="shared" si="10"/>
        <v>10900.4</v>
      </c>
      <c r="G385" s="50">
        <v>0</v>
      </c>
      <c r="H385" s="50">
        <f>H386</f>
        <v>10900.4</v>
      </c>
    </row>
    <row r="386" spans="1:8" ht="45" customHeight="1">
      <c r="A386" s="18" t="s">
        <v>208</v>
      </c>
      <c r="B386" s="9" t="s">
        <v>375</v>
      </c>
      <c r="C386" s="9" t="s">
        <v>149</v>
      </c>
      <c r="D386" s="9" t="s">
        <v>937</v>
      </c>
      <c r="E386" s="9" t="s">
        <v>209</v>
      </c>
      <c r="F386" s="49">
        <f t="shared" si="10"/>
        <v>10900.4</v>
      </c>
      <c r="G386" s="49"/>
      <c r="H386" s="49">
        <f>H387</f>
        <v>10900.4</v>
      </c>
    </row>
    <row r="387" spans="1:8" ht="15" customHeight="1">
      <c r="A387" s="18" t="s">
        <v>210</v>
      </c>
      <c r="B387" s="9" t="s">
        <v>375</v>
      </c>
      <c r="C387" s="9" t="s">
        <v>149</v>
      </c>
      <c r="D387" s="9" t="s">
        <v>937</v>
      </c>
      <c r="E387" s="9" t="s">
        <v>275</v>
      </c>
      <c r="F387" s="49">
        <f t="shared" si="10"/>
        <v>10900.4</v>
      </c>
      <c r="G387" s="49"/>
      <c r="H387" s="49">
        <v>10900.4</v>
      </c>
    </row>
    <row r="388" spans="1:8" s="113" customFormat="1" ht="80.25" customHeight="1">
      <c r="A388" s="22" t="s">
        <v>180</v>
      </c>
      <c r="B388" s="19" t="s">
        <v>375</v>
      </c>
      <c r="C388" s="19" t="s">
        <v>149</v>
      </c>
      <c r="D388" s="19" t="s">
        <v>51</v>
      </c>
      <c r="E388" s="19" t="s">
        <v>393</v>
      </c>
      <c r="F388" s="50">
        <f t="shared" si="10"/>
        <v>166876.77</v>
      </c>
      <c r="G388" s="50">
        <f>G389</f>
        <v>0</v>
      </c>
      <c r="H388" s="50">
        <f>H389</f>
        <v>166876.77</v>
      </c>
    </row>
    <row r="389" spans="1:8" ht="48.75" customHeight="1">
      <c r="A389" s="18" t="s">
        <v>208</v>
      </c>
      <c r="B389" s="9" t="s">
        <v>375</v>
      </c>
      <c r="C389" s="9" t="s">
        <v>149</v>
      </c>
      <c r="D389" s="9" t="s">
        <v>65</v>
      </c>
      <c r="E389" s="9" t="s">
        <v>209</v>
      </c>
      <c r="F389" s="49">
        <f t="shared" si="10"/>
        <v>166876.77</v>
      </c>
      <c r="G389" s="49"/>
      <c r="H389" s="49">
        <f>H390</f>
        <v>166876.77</v>
      </c>
    </row>
    <row r="390" spans="1:8" ht="17.25" customHeight="1">
      <c r="A390" s="18" t="s">
        <v>210</v>
      </c>
      <c r="B390" s="9" t="s">
        <v>375</v>
      </c>
      <c r="C390" s="9" t="s">
        <v>149</v>
      </c>
      <c r="D390" s="9" t="s">
        <v>65</v>
      </c>
      <c r="E390" s="9" t="s">
        <v>275</v>
      </c>
      <c r="F390" s="49">
        <f t="shared" si="10"/>
        <v>166876.77</v>
      </c>
      <c r="G390" s="49"/>
      <c r="H390" s="49">
        <v>166876.77</v>
      </c>
    </row>
    <row r="391" spans="1:8" ht="97.5" customHeight="1">
      <c r="A391" s="22" t="s">
        <v>724</v>
      </c>
      <c r="B391" s="19" t="s">
        <v>375</v>
      </c>
      <c r="C391" s="19" t="s">
        <v>149</v>
      </c>
      <c r="D391" s="19" t="s">
        <v>730</v>
      </c>
      <c r="E391" s="19" t="s">
        <v>393</v>
      </c>
      <c r="F391" s="50">
        <f t="shared" si="10"/>
        <v>19305</v>
      </c>
      <c r="G391" s="50">
        <v>0</v>
      </c>
      <c r="H391" s="50">
        <f>H392</f>
        <v>19305</v>
      </c>
    </row>
    <row r="392" spans="1:8" ht="45.75" customHeight="1">
      <c r="A392" s="18" t="s">
        <v>208</v>
      </c>
      <c r="B392" s="9" t="s">
        <v>375</v>
      </c>
      <c r="C392" s="9" t="s">
        <v>149</v>
      </c>
      <c r="D392" s="9" t="s">
        <v>730</v>
      </c>
      <c r="E392" s="9" t="s">
        <v>209</v>
      </c>
      <c r="F392" s="49">
        <f t="shared" si="10"/>
        <v>19305</v>
      </c>
      <c r="G392" s="49"/>
      <c r="H392" s="49">
        <f>H393</f>
        <v>19305</v>
      </c>
    </row>
    <row r="393" spans="1:8" ht="17.25" customHeight="1">
      <c r="A393" s="18" t="s">
        <v>210</v>
      </c>
      <c r="B393" s="9" t="s">
        <v>375</v>
      </c>
      <c r="C393" s="9" t="s">
        <v>149</v>
      </c>
      <c r="D393" s="9" t="s">
        <v>730</v>
      </c>
      <c r="E393" s="9" t="s">
        <v>275</v>
      </c>
      <c r="F393" s="49">
        <f t="shared" si="10"/>
        <v>19305</v>
      </c>
      <c r="G393" s="49"/>
      <c r="H393" s="49">
        <v>19305</v>
      </c>
    </row>
    <row r="394" spans="1:8" ht="60" customHeight="1" hidden="1">
      <c r="A394" s="18" t="s">
        <v>769</v>
      </c>
      <c r="B394" s="9" t="s">
        <v>375</v>
      </c>
      <c r="C394" s="9" t="s">
        <v>149</v>
      </c>
      <c r="D394" s="196" t="s">
        <v>16</v>
      </c>
      <c r="E394" s="19" t="s">
        <v>393</v>
      </c>
      <c r="F394" s="49">
        <f t="shared" si="10"/>
        <v>0</v>
      </c>
      <c r="G394" s="49">
        <f>G395</f>
        <v>0</v>
      </c>
      <c r="H394" s="49">
        <f>H395</f>
        <v>0</v>
      </c>
    </row>
    <row r="395" spans="1:8" ht="72" customHeight="1" hidden="1">
      <c r="A395" s="18" t="s">
        <v>767</v>
      </c>
      <c r="B395" s="9" t="s">
        <v>375</v>
      </c>
      <c r="C395" s="9" t="s">
        <v>149</v>
      </c>
      <c r="D395" s="196" t="s">
        <v>16</v>
      </c>
      <c r="E395" s="9" t="s">
        <v>209</v>
      </c>
      <c r="F395" s="49">
        <f t="shared" si="10"/>
        <v>0</v>
      </c>
      <c r="G395" s="49">
        <f>G396</f>
        <v>0</v>
      </c>
      <c r="H395" s="49">
        <f>H396</f>
        <v>0</v>
      </c>
    </row>
    <row r="396" spans="1:8" ht="17.25" customHeight="1" hidden="1">
      <c r="A396" s="18" t="s">
        <v>210</v>
      </c>
      <c r="B396" s="9" t="s">
        <v>375</v>
      </c>
      <c r="C396" s="9" t="s">
        <v>149</v>
      </c>
      <c r="D396" s="196" t="s">
        <v>16</v>
      </c>
      <c r="E396" s="9" t="s">
        <v>275</v>
      </c>
      <c r="F396" s="49">
        <f t="shared" si="10"/>
        <v>0</v>
      </c>
      <c r="G396" s="49">
        <v>0</v>
      </c>
      <c r="H396" s="49"/>
    </row>
    <row r="397" spans="1:10" ht="20.25" customHeight="1">
      <c r="A397" s="22" t="s">
        <v>558</v>
      </c>
      <c r="B397" s="19" t="s">
        <v>375</v>
      </c>
      <c r="C397" s="19" t="s">
        <v>154</v>
      </c>
      <c r="D397" s="19" t="s">
        <v>307</v>
      </c>
      <c r="E397" s="19" t="s">
        <v>393</v>
      </c>
      <c r="F397" s="50">
        <f t="shared" si="10"/>
        <v>35855.305</v>
      </c>
      <c r="G397" s="50">
        <f>G398+G427+G412</f>
        <v>35855.305</v>
      </c>
      <c r="H397" s="50">
        <f>H398</f>
        <v>0</v>
      </c>
      <c r="J397" s="118"/>
    </row>
    <row r="398" spans="1:9" s="113" customFormat="1" ht="48.75" customHeight="1">
      <c r="A398" s="22" t="s">
        <v>449</v>
      </c>
      <c r="B398" s="19" t="s">
        <v>375</v>
      </c>
      <c r="C398" s="19" t="s">
        <v>154</v>
      </c>
      <c r="D398" s="19" t="s">
        <v>33</v>
      </c>
      <c r="E398" s="19" t="s">
        <v>393</v>
      </c>
      <c r="F398" s="50">
        <f t="shared" si="10"/>
        <v>22072.535</v>
      </c>
      <c r="G398" s="50">
        <f>G399+G417</f>
        <v>22072.535</v>
      </c>
      <c r="H398" s="50">
        <f>H417</f>
        <v>0</v>
      </c>
      <c r="I398" s="119"/>
    </row>
    <row r="399" spans="1:8" ht="33.75" customHeight="1">
      <c r="A399" s="23" t="s">
        <v>277</v>
      </c>
      <c r="B399" s="9" t="s">
        <v>375</v>
      </c>
      <c r="C399" s="9" t="s">
        <v>154</v>
      </c>
      <c r="D399" s="9" t="s">
        <v>59</v>
      </c>
      <c r="E399" s="9" t="s">
        <v>393</v>
      </c>
      <c r="F399" s="49">
        <f>G399+H399</f>
        <v>22072.535</v>
      </c>
      <c r="G399" s="49">
        <f>G400</f>
        <v>22072.535</v>
      </c>
      <c r="H399" s="49"/>
    </row>
    <row r="400" spans="1:8" ht="30" customHeight="1">
      <c r="A400" s="18" t="s">
        <v>134</v>
      </c>
      <c r="B400" s="9" t="s">
        <v>375</v>
      </c>
      <c r="C400" s="9" t="s">
        <v>154</v>
      </c>
      <c r="D400" s="9" t="s">
        <v>60</v>
      </c>
      <c r="E400" s="9" t="s">
        <v>393</v>
      </c>
      <c r="F400" s="49">
        <f>G400+H400</f>
        <v>22072.535</v>
      </c>
      <c r="G400" s="49">
        <f>G401</f>
        <v>22072.535</v>
      </c>
      <c r="H400" s="49"/>
    </row>
    <row r="401" spans="1:8" ht="52.5" customHeight="1">
      <c r="A401" s="18" t="s">
        <v>208</v>
      </c>
      <c r="B401" s="9" t="s">
        <v>375</v>
      </c>
      <c r="C401" s="9" t="s">
        <v>154</v>
      </c>
      <c r="D401" s="9" t="s">
        <v>60</v>
      </c>
      <c r="E401" s="9" t="s">
        <v>209</v>
      </c>
      <c r="F401" s="49">
        <f>G401+H401</f>
        <v>22072.535</v>
      </c>
      <c r="G401" s="49">
        <f>G402+G403+G404+G408+G409+G407+G426</f>
        <v>22072.535</v>
      </c>
      <c r="H401" s="49"/>
    </row>
    <row r="402" spans="1:8" ht="36" customHeight="1">
      <c r="A402" s="18" t="s">
        <v>786</v>
      </c>
      <c r="B402" s="9" t="s">
        <v>375</v>
      </c>
      <c r="C402" s="9" t="s">
        <v>154</v>
      </c>
      <c r="D402" s="9" t="s">
        <v>787</v>
      </c>
      <c r="E402" s="9" t="s">
        <v>275</v>
      </c>
      <c r="F402" s="49">
        <f>G402</f>
        <v>80</v>
      </c>
      <c r="G402" s="49">
        <v>80</v>
      </c>
      <c r="H402" s="49"/>
    </row>
    <row r="403" spans="1:9" ht="34.5" customHeight="1">
      <c r="A403" s="18" t="s">
        <v>911</v>
      </c>
      <c r="B403" s="9" t="s">
        <v>375</v>
      </c>
      <c r="C403" s="9" t="s">
        <v>154</v>
      </c>
      <c r="D403" s="9" t="s">
        <v>61</v>
      </c>
      <c r="E403" s="9" t="s">
        <v>275</v>
      </c>
      <c r="F403" s="49">
        <f aca="true" t="shared" si="11" ref="F403:F419">G403+H403</f>
        <v>6632.706</v>
      </c>
      <c r="G403" s="49">
        <f>6939.203-405.024+20+78.527</f>
        <v>6632.706</v>
      </c>
      <c r="H403" s="49"/>
      <c r="I403" s="118"/>
    </row>
    <row r="404" spans="1:9" ht="54" customHeight="1">
      <c r="A404" s="18" t="s">
        <v>941</v>
      </c>
      <c r="B404" s="9" t="s">
        <v>375</v>
      </c>
      <c r="C404" s="9" t="s">
        <v>154</v>
      </c>
      <c r="D404" s="9" t="s">
        <v>946</v>
      </c>
      <c r="E404" s="9" t="s">
        <v>393</v>
      </c>
      <c r="F404" s="49">
        <f>G404+H404</f>
        <v>405.024</v>
      </c>
      <c r="G404" s="49">
        <f>G405</f>
        <v>405.024</v>
      </c>
      <c r="H404" s="49"/>
      <c r="I404" s="118"/>
    </row>
    <row r="405" spans="1:9" ht="51" customHeight="1">
      <c r="A405" s="18" t="s">
        <v>208</v>
      </c>
      <c r="B405" s="9" t="s">
        <v>375</v>
      </c>
      <c r="C405" s="9" t="s">
        <v>154</v>
      </c>
      <c r="D405" s="9" t="s">
        <v>946</v>
      </c>
      <c r="E405" s="9" t="s">
        <v>209</v>
      </c>
      <c r="F405" s="49">
        <f>G405+H405</f>
        <v>405.024</v>
      </c>
      <c r="G405" s="49">
        <f>G406</f>
        <v>405.024</v>
      </c>
      <c r="H405" s="49"/>
      <c r="I405" s="118"/>
    </row>
    <row r="406" spans="1:9" ht="20.25" customHeight="1">
      <c r="A406" s="18" t="s">
        <v>210</v>
      </c>
      <c r="B406" s="9" t="s">
        <v>375</v>
      </c>
      <c r="C406" s="9" t="s">
        <v>154</v>
      </c>
      <c r="D406" s="9" t="s">
        <v>946</v>
      </c>
      <c r="E406" s="9" t="s">
        <v>275</v>
      </c>
      <c r="F406" s="49">
        <f>G406+H406</f>
        <v>405.024</v>
      </c>
      <c r="G406" s="49">
        <v>405.024</v>
      </c>
      <c r="H406" s="49"/>
      <c r="I406" s="118"/>
    </row>
    <row r="407" spans="1:9" ht="47.25" customHeight="1">
      <c r="A407" s="18" t="s">
        <v>901</v>
      </c>
      <c r="B407" s="9" t="s">
        <v>375</v>
      </c>
      <c r="C407" s="9" t="s">
        <v>154</v>
      </c>
      <c r="D407" s="9" t="s">
        <v>774</v>
      </c>
      <c r="E407" s="9" t="s">
        <v>275</v>
      </c>
      <c r="F407" s="49">
        <f t="shared" si="11"/>
        <v>80</v>
      </c>
      <c r="G407" s="49">
        <v>80</v>
      </c>
      <c r="H407" s="49"/>
      <c r="I407" s="118"/>
    </row>
    <row r="408" spans="1:9" ht="31.5" customHeight="1">
      <c r="A408" s="18" t="s">
        <v>795</v>
      </c>
      <c r="B408" s="9" t="s">
        <v>375</v>
      </c>
      <c r="C408" s="9" t="s">
        <v>154</v>
      </c>
      <c r="D408" s="9" t="s">
        <v>62</v>
      </c>
      <c r="E408" s="9" t="s">
        <v>275</v>
      </c>
      <c r="F408" s="49">
        <f t="shared" si="11"/>
        <v>13770.387999999999</v>
      </c>
      <c r="G408" s="49">
        <f>13957.675-410.087+222.8</f>
        <v>13770.387999999999</v>
      </c>
      <c r="H408" s="49"/>
      <c r="I408" s="118"/>
    </row>
    <row r="409" spans="1:9" ht="63" customHeight="1">
      <c r="A409" s="18" t="s">
        <v>942</v>
      </c>
      <c r="B409" s="9" t="s">
        <v>375</v>
      </c>
      <c r="C409" s="9" t="s">
        <v>154</v>
      </c>
      <c r="D409" s="9" t="s">
        <v>946</v>
      </c>
      <c r="E409" s="9" t="s">
        <v>393</v>
      </c>
      <c r="F409" s="49">
        <f>G409+H409</f>
        <v>410.087</v>
      </c>
      <c r="G409" s="49">
        <f>G410</f>
        <v>410.087</v>
      </c>
      <c r="H409" s="49"/>
      <c r="I409" s="118"/>
    </row>
    <row r="410" spans="1:9" ht="51" customHeight="1">
      <c r="A410" s="18" t="s">
        <v>208</v>
      </c>
      <c r="B410" s="9" t="s">
        <v>375</v>
      </c>
      <c r="C410" s="9" t="s">
        <v>154</v>
      </c>
      <c r="D410" s="9" t="s">
        <v>946</v>
      </c>
      <c r="E410" s="9" t="s">
        <v>209</v>
      </c>
      <c r="F410" s="49">
        <f>G410+H410</f>
        <v>410.087</v>
      </c>
      <c r="G410" s="49">
        <f>G411</f>
        <v>410.087</v>
      </c>
      <c r="H410" s="49"/>
      <c r="I410" s="118"/>
    </row>
    <row r="411" spans="1:9" ht="20.25" customHeight="1">
      <c r="A411" s="18" t="s">
        <v>210</v>
      </c>
      <c r="B411" s="9" t="s">
        <v>375</v>
      </c>
      <c r="C411" s="9" t="s">
        <v>154</v>
      </c>
      <c r="D411" s="9" t="s">
        <v>946</v>
      </c>
      <c r="E411" s="9" t="s">
        <v>275</v>
      </c>
      <c r="F411" s="49">
        <f>G411+H411</f>
        <v>410.087</v>
      </c>
      <c r="G411" s="49">
        <f>410.087</f>
        <v>410.087</v>
      </c>
      <c r="H411" s="49"/>
      <c r="I411" s="118"/>
    </row>
    <row r="412" spans="1:9" s="113" customFormat="1" ht="54.75" customHeight="1">
      <c r="A412" s="22" t="s">
        <v>461</v>
      </c>
      <c r="B412" s="19" t="s">
        <v>375</v>
      </c>
      <c r="C412" s="19" t="s">
        <v>154</v>
      </c>
      <c r="D412" s="19" t="s">
        <v>78</v>
      </c>
      <c r="E412" s="19" t="s">
        <v>393</v>
      </c>
      <c r="F412" s="50">
        <f t="shared" si="11"/>
        <v>13782.769999999999</v>
      </c>
      <c r="G412" s="50">
        <f>G414</f>
        <v>13782.769999999999</v>
      </c>
      <c r="H412" s="50">
        <f>H415+H416</f>
        <v>0</v>
      </c>
      <c r="I412" s="119"/>
    </row>
    <row r="413" spans="1:9" s="113" customFormat="1" ht="52.5" customHeight="1">
      <c r="A413" s="22" t="s">
        <v>856</v>
      </c>
      <c r="B413" s="19" t="s">
        <v>375</v>
      </c>
      <c r="C413" s="19" t="s">
        <v>154</v>
      </c>
      <c r="D413" s="19" t="s">
        <v>78</v>
      </c>
      <c r="E413" s="19" t="s">
        <v>393</v>
      </c>
      <c r="F413" s="50">
        <f t="shared" si="11"/>
        <v>13782.769999999999</v>
      </c>
      <c r="G413" s="50">
        <f>G414</f>
        <v>13782.769999999999</v>
      </c>
      <c r="H413" s="50"/>
      <c r="I413" s="119"/>
    </row>
    <row r="414" spans="1:9" ht="24.75" customHeight="1">
      <c r="A414" s="18" t="s">
        <v>174</v>
      </c>
      <c r="B414" s="9" t="s">
        <v>375</v>
      </c>
      <c r="C414" s="9" t="s">
        <v>154</v>
      </c>
      <c r="D414" s="9" t="s">
        <v>78</v>
      </c>
      <c r="E414" s="9" t="s">
        <v>209</v>
      </c>
      <c r="F414" s="49">
        <f t="shared" si="11"/>
        <v>13782.769999999999</v>
      </c>
      <c r="G414" s="49">
        <f>G415+G416</f>
        <v>13782.769999999999</v>
      </c>
      <c r="H414" s="49"/>
      <c r="I414" s="118"/>
    </row>
    <row r="415" spans="1:9" ht="36" customHeight="1">
      <c r="A415" s="30" t="s">
        <v>890</v>
      </c>
      <c r="B415" s="9" t="s">
        <v>375</v>
      </c>
      <c r="C415" s="9" t="s">
        <v>154</v>
      </c>
      <c r="D415" s="9" t="s">
        <v>857</v>
      </c>
      <c r="E415" s="9" t="s">
        <v>275</v>
      </c>
      <c r="F415" s="49">
        <f t="shared" si="11"/>
        <v>9555.715999999999</v>
      </c>
      <c r="G415" s="49">
        <f>9282.416+273.3</f>
        <v>9555.715999999999</v>
      </c>
      <c r="H415" s="49"/>
      <c r="I415" s="118"/>
    </row>
    <row r="416" spans="1:9" ht="34.5" customHeight="1">
      <c r="A416" s="30" t="s">
        <v>894</v>
      </c>
      <c r="B416" s="9" t="s">
        <v>375</v>
      </c>
      <c r="C416" s="9" t="s">
        <v>154</v>
      </c>
      <c r="D416" s="9" t="s">
        <v>858</v>
      </c>
      <c r="E416" s="9" t="s">
        <v>275</v>
      </c>
      <c r="F416" s="49">
        <f t="shared" si="11"/>
        <v>4227.054</v>
      </c>
      <c r="G416" s="49">
        <f>4030.554+196.5</f>
        <v>4227.054</v>
      </c>
      <c r="H416" s="49"/>
      <c r="I416" s="118"/>
    </row>
    <row r="417" spans="1:9" ht="80.25" customHeight="1" hidden="1">
      <c r="A417" s="30" t="s">
        <v>579</v>
      </c>
      <c r="B417" s="9" t="s">
        <v>375</v>
      </c>
      <c r="C417" s="9" t="s">
        <v>154</v>
      </c>
      <c r="D417" s="9" t="s">
        <v>787</v>
      </c>
      <c r="E417" s="44" t="s">
        <v>393</v>
      </c>
      <c r="F417" s="89">
        <f t="shared" si="11"/>
        <v>0</v>
      </c>
      <c r="G417" s="89">
        <f>G418+G420</f>
        <v>0</v>
      </c>
      <c r="H417" s="89">
        <f>H418</f>
        <v>0</v>
      </c>
      <c r="I417" s="118"/>
    </row>
    <row r="418" spans="1:9" ht="88.5" customHeight="1" hidden="1">
      <c r="A418" s="18" t="s">
        <v>596</v>
      </c>
      <c r="B418" s="9" t="s">
        <v>375</v>
      </c>
      <c r="C418" s="9" t="s">
        <v>154</v>
      </c>
      <c r="D418" s="9" t="s">
        <v>796</v>
      </c>
      <c r="E418" s="9" t="s">
        <v>393</v>
      </c>
      <c r="F418" s="49">
        <f t="shared" si="11"/>
        <v>0</v>
      </c>
      <c r="G418" s="49">
        <f>G419</f>
        <v>0</v>
      </c>
      <c r="H418" s="49">
        <f>H419</f>
        <v>0</v>
      </c>
      <c r="I418" s="118"/>
    </row>
    <row r="419" spans="1:9" ht="23.25" customHeight="1" hidden="1">
      <c r="A419" s="18" t="s">
        <v>210</v>
      </c>
      <c r="B419" s="9" t="s">
        <v>375</v>
      </c>
      <c r="C419" s="9" t="s">
        <v>154</v>
      </c>
      <c r="D419" s="9" t="s">
        <v>797</v>
      </c>
      <c r="E419" s="9" t="s">
        <v>209</v>
      </c>
      <c r="F419" s="49">
        <f t="shared" si="11"/>
        <v>0</v>
      </c>
      <c r="G419" s="49">
        <v>0</v>
      </c>
      <c r="H419" s="49">
        <v>0</v>
      </c>
      <c r="I419" s="118"/>
    </row>
    <row r="420" spans="1:9" ht="111.75" customHeight="1" hidden="1">
      <c r="A420" s="18" t="s">
        <v>580</v>
      </c>
      <c r="B420" s="9" t="s">
        <v>375</v>
      </c>
      <c r="C420" s="9" t="s">
        <v>154</v>
      </c>
      <c r="D420" s="9" t="s">
        <v>798</v>
      </c>
      <c r="E420" s="9" t="s">
        <v>209</v>
      </c>
      <c r="F420" s="49">
        <f aca="true" t="shared" si="12" ref="F420:F425">G420</f>
        <v>0</v>
      </c>
      <c r="G420" s="49">
        <f>G421</f>
        <v>0</v>
      </c>
      <c r="H420" s="49">
        <f>H421</f>
        <v>0</v>
      </c>
      <c r="I420" s="118"/>
    </row>
    <row r="421" spans="1:9" ht="24" customHeight="1" hidden="1">
      <c r="A421" s="18" t="s">
        <v>210</v>
      </c>
      <c r="B421" s="9" t="s">
        <v>375</v>
      </c>
      <c r="C421" s="9" t="s">
        <v>154</v>
      </c>
      <c r="D421" s="9" t="s">
        <v>799</v>
      </c>
      <c r="E421" s="9" t="s">
        <v>275</v>
      </c>
      <c r="F421" s="49">
        <f t="shared" si="12"/>
        <v>0</v>
      </c>
      <c r="G421" s="49">
        <v>0</v>
      </c>
      <c r="H421" s="49">
        <v>0</v>
      </c>
      <c r="I421" s="118"/>
    </row>
    <row r="422" spans="1:9" ht="1.5" customHeight="1" hidden="1">
      <c r="A422" s="30" t="s">
        <v>550</v>
      </c>
      <c r="B422" s="9" t="s">
        <v>375</v>
      </c>
      <c r="C422" s="9" t="s">
        <v>154</v>
      </c>
      <c r="D422" s="9" t="s">
        <v>800</v>
      </c>
      <c r="E422" s="44" t="s">
        <v>393</v>
      </c>
      <c r="F422" s="89">
        <f t="shared" si="12"/>
        <v>0</v>
      </c>
      <c r="G422" s="89">
        <f>G423</f>
        <v>0</v>
      </c>
      <c r="H422" s="89"/>
      <c r="I422" s="118"/>
    </row>
    <row r="423" spans="1:9" ht="34.5" customHeight="1" hidden="1">
      <c r="A423" s="18" t="s">
        <v>559</v>
      </c>
      <c r="B423" s="9" t="s">
        <v>375</v>
      </c>
      <c r="C423" s="9" t="s">
        <v>154</v>
      </c>
      <c r="D423" s="9" t="s">
        <v>801</v>
      </c>
      <c r="E423" s="9" t="s">
        <v>393</v>
      </c>
      <c r="F423" s="49">
        <f t="shared" si="12"/>
        <v>0</v>
      </c>
      <c r="G423" s="49">
        <f>G424</f>
        <v>0</v>
      </c>
      <c r="H423" s="49"/>
      <c r="I423" s="118"/>
    </row>
    <row r="424" spans="1:9" ht="47.25" customHeight="1" hidden="1">
      <c r="A424" s="18" t="s">
        <v>208</v>
      </c>
      <c r="B424" s="9" t="s">
        <v>375</v>
      </c>
      <c r="C424" s="9" t="s">
        <v>154</v>
      </c>
      <c r="D424" s="9" t="s">
        <v>802</v>
      </c>
      <c r="E424" s="9" t="s">
        <v>209</v>
      </c>
      <c r="F424" s="49">
        <f t="shared" si="12"/>
        <v>0</v>
      </c>
      <c r="G424" s="49">
        <f>G425</f>
        <v>0</v>
      </c>
      <c r="H424" s="49"/>
      <c r="I424" s="118"/>
    </row>
    <row r="425" spans="1:9" ht="23.25" customHeight="1" hidden="1">
      <c r="A425" s="18" t="s">
        <v>210</v>
      </c>
      <c r="B425" s="9" t="s">
        <v>375</v>
      </c>
      <c r="C425" s="9" t="s">
        <v>154</v>
      </c>
      <c r="D425" s="9" t="s">
        <v>803</v>
      </c>
      <c r="E425" s="9" t="s">
        <v>275</v>
      </c>
      <c r="F425" s="49">
        <f t="shared" si="12"/>
        <v>0</v>
      </c>
      <c r="G425" s="49"/>
      <c r="H425" s="49"/>
      <c r="I425" s="118"/>
    </row>
    <row r="426" spans="1:9" ht="81.75" customHeight="1">
      <c r="A426" s="18" t="s">
        <v>810</v>
      </c>
      <c r="B426" s="9" t="s">
        <v>375</v>
      </c>
      <c r="C426" s="9" t="s">
        <v>154</v>
      </c>
      <c r="D426" s="9" t="s">
        <v>796</v>
      </c>
      <c r="E426" s="9" t="s">
        <v>275</v>
      </c>
      <c r="F426" s="49">
        <f>G426</f>
        <v>694.33</v>
      </c>
      <c r="G426" s="49">
        <v>694.33</v>
      </c>
      <c r="H426" s="49"/>
      <c r="I426" s="118"/>
    </row>
    <row r="427" spans="1:9" ht="50.25" customHeight="1" hidden="1">
      <c r="A427" s="22" t="s">
        <v>451</v>
      </c>
      <c r="B427" s="19" t="s">
        <v>375</v>
      </c>
      <c r="C427" s="19" t="s">
        <v>154</v>
      </c>
      <c r="D427" s="19" t="s">
        <v>826</v>
      </c>
      <c r="E427" s="19" t="s">
        <v>393</v>
      </c>
      <c r="F427" s="50">
        <f aca="true" t="shared" si="13" ref="F427:F449">G427+H427</f>
        <v>0</v>
      </c>
      <c r="G427" s="50">
        <f>G428</f>
        <v>0</v>
      </c>
      <c r="H427" s="50">
        <f>H428</f>
        <v>0</v>
      </c>
      <c r="I427" s="118"/>
    </row>
    <row r="428" spans="1:9" ht="49.5" customHeight="1" hidden="1">
      <c r="A428" s="18" t="s">
        <v>208</v>
      </c>
      <c r="B428" s="9" t="s">
        <v>375</v>
      </c>
      <c r="C428" s="9" t="s">
        <v>154</v>
      </c>
      <c r="D428" s="9" t="s">
        <v>826</v>
      </c>
      <c r="E428" s="9" t="s">
        <v>209</v>
      </c>
      <c r="F428" s="49">
        <f t="shared" si="13"/>
        <v>0</v>
      </c>
      <c r="G428" s="49">
        <f>G429</f>
        <v>0</v>
      </c>
      <c r="H428" s="49">
        <f>H429</f>
        <v>0</v>
      </c>
      <c r="I428" s="118"/>
    </row>
    <row r="429" spans="1:9" ht="18.75" customHeight="1" hidden="1">
      <c r="A429" s="18" t="s">
        <v>210</v>
      </c>
      <c r="B429" s="9" t="s">
        <v>375</v>
      </c>
      <c r="C429" s="9" t="s">
        <v>154</v>
      </c>
      <c r="D429" s="9" t="s">
        <v>826</v>
      </c>
      <c r="E429" s="9" t="s">
        <v>275</v>
      </c>
      <c r="F429" s="49">
        <f t="shared" si="13"/>
        <v>0</v>
      </c>
      <c r="G429" s="49">
        <v>0</v>
      </c>
      <c r="H429" s="49">
        <v>0</v>
      </c>
      <c r="I429" s="118"/>
    </row>
    <row r="430" spans="1:8" s="113" customFormat="1" ht="48.75" customHeight="1">
      <c r="A430" s="22" t="s">
        <v>449</v>
      </c>
      <c r="B430" s="19" t="s">
        <v>375</v>
      </c>
      <c r="C430" s="19" t="s">
        <v>372</v>
      </c>
      <c r="D430" s="19" t="s">
        <v>33</v>
      </c>
      <c r="E430" s="19" t="s">
        <v>393</v>
      </c>
      <c r="F430" s="50">
        <f t="shared" si="13"/>
        <v>50</v>
      </c>
      <c r="G430" s="50">
        <f>G431</f>
        <v>50</v>
      </c>
      <c r="H430" s="50">
        <f>H431</f>
        <v>0</v>
      </c>
    </row>
    <row r="431" spans="1:8" ht="32.25" customHeight="1">
      <c r="A431" s="23" t="s">
        <v>367</v>
      </c>
      <c r="B431" s="9" t="s">
        <v>375</v>
      </c>
      <c r="C431" s="9" t="s">
        <v>372</v>
      </c>
      <c r="D431" s="9" t="s">
        <v>66</v>
      </c>
      <c r="E431" s="9" t="s">
        <v>393</v>
      </c>
      <c r="F431" s="49">
        <f t="shared" si="13"/>
        <v>50</v>
      </c>
      <c r="G431" s="49">
        <f>G432</f>
        <v>50</v>
      </c>
      <c r="H431" s="49">
        <f>H432</f>
        <v>0</v>
      </c>
    </row>
    <row r="432" spans="1:8" ht="32.25" customHeight="1">
      <c r="A432" s="18" t="s">
        <v>244</v>
      </c>
      <c r="B432" s="9" t="s">
        <v>375</v>
      </c>
      <c r="C432" s="9" t="s">
        <v>372</v>
      </c>
      <c r="D432" s="9" t="s">
        <v>67</v>
      </c>
      <c r="E432" s="9" t="s">
        <v>393</v>
      </c>
      <c r="F432" s="49">
        <f t="shared" si="13"/>
        <v>50</v>
      </c>
      <c r="G432" s="49">
        <f>G433</f>
        <v>50</v>
      </c>
      <c r="H432" s="49">
        <f>H434</f>
        <v>0</v>
      </c>
    </row>
    <row r="433" spans="1:8" ht="49.5" customHeight="1">
      <c r="A433" s="18" t="s">
        <v>208</v>
      </c>
      <c r="B433" s="9" t="s">
        <v>375</v>
      </c>
      <c r="C433" s="9" t="s">
        <v>372</v>
      </c>
      <c r="D433" s="9" t="s">
        <v>67</v>
      </c>
      <c r="E433" s="9" t="s">
        <v>209</v>
      </c>
      <c r="F433" s="49">
        <f t="shared" si="13"/>
        <v>50</v>
      </c>
      <c r="G433" s="49">
        <f>G434</f>
        <v>50</v>
      </c>
      <c r="H433" s="49"/>
    </row>
    <row r="434" spans="1:8" ht="20.25" customHeight="1">
      <c r="A434" s="18" t="s">
        <v>210</v>
      </c>
      <c r="B434" s="9" t="s">
        <v>375</v>
      </c>
      <c r="C434" s="9" t="s">
        <v>372</v>
      </c>
      <c r="D434" s="9" t="s">
        <v>67</v>
      </c>
      <c r="E434" s="9" t="s">
        <v>275</v>
      </c>
      <c r="F434" s="49">
        <f t="shared" si="13"/>
        <v>50</v>
      </c>
      <c r="G434" s="49">
        <f>30+20</f>
        <v>50</v>
      </c>
      <c r="H434" s="49"/>
    </row>
    <row r="435" spans="1:8" ht="20.25" customHeight="1">
      <c r="A435" s="22" t="s">
        <v>664</v>
      </c>
      <c r="B435" s="19" t="s">
        <v>375</v>
      </c>
      <c r="C435" s="19" t="s">
        <v>375</v>
      </c>
      <c r="D435" s="19" t="s">
        <v>307</v>
      </c>
      <c r="E435" s="19" t="s">
        <v>393</v>
      </c>
      <c r="F435" s="50">
        <f t="shared" si="13"/>
        <v>1614.1213</v>
      </c>
      <c r="G435" s="50">
        <f>G436</f>
        <v>0</v>
      </c>
      <c r="H435" s="50">
        <f>H436</f>
        <v>1614.1213</v>
      </c>
    </row>
    <row r="436" spans="1:8" ht="49.5" customHeight="1">
      <c r="A436" s="22" t="s">
        <v>449</v>
      </c>
      <c r="B436" s="19" t="s">
        <v>375</v>
      </c>
      <c r="C436" s="19" t="s">
        <v>375</v>
      </c>
      <c r="D436" s="19" t="s">
        <v>33</v>
      </c>
      <c r="E436" s="19" t="s">
        <v>393</v>
      </c>
      <c r="F436" s="49">
        <f t="shared" si="13"/>
        <v>1614.1213</v>
      </c>
      <c r="G436" s="49">
        <f>G437+G443</f>
        <v>0</v>
      </c>
      <c r="H436" s="49">
        <f>H437+H443</f>
        <v>1614.1213</v>
      </c>
    </row>
    <row r="437" spans="1:8" ht="33.75" customHeight="1">
      <c r="A437" s="23" t="s">
        <v>440</v>
      </c>
      <c r="B437" s="9" t="s">
        <v>375</v>
      </c>
      <c r="C437" s="9" t="s">
        <v>375</v>
      </c>
      <c r="D437" s="9" t="s">
        <v>68</v>
      </c>
      <c r="E437" s="9" t="s">
        <v>393</v>
      </c>
      <c r="F437" s="49">
        <f t="shared" si="13"/>
        <v>1614.1213</v>
      </c>
      <c r="G437" s="49">
        <f>G438+G450</f>
        <v>0</v>
      </c>
      <c r="H437" s="49">
        <f>H438</f>
        <v>1614.1213</v>
      </c>
    </row>
    <row r="438" spans="1:8" s="113" customFormat="1" ht="65.25" customHeight="1">
      <c r="A438" s="22" t="s">
        <v>690</v>
      </c>
      <c r="B438" s="19" t="s">
        <v>375</v>
      </c>
      <c r="C438" s="19" t="s">
        <v>375</v>
      </c>
      <c r="D438" s="19" t="s">
        <v>68</v>
      </c>
      <c r="E438" s="19" t="s">
        <v>393</v>
      </c>
      <c r="F438" s="50">
        <f t="shared" si="13"/>
        <v>1614.1213</v>
      </c>
      <c r="G438" s="50"/>
      <c r="H438" s="50">
        <f>H439+H441</f>
        <v>1614.1213</v>
      </c>
    </row>
    <row r="439" spans="1:8" ht="33" customHeight="1" hidden="1">
      <c r="A439" s="37" t="s">
        <v>199</v>
      </c>
      <c r="B439" s="9" t="s">
        <v>375</v>
      </c>
      <c r="C439" s="9" t="s">
        <v>375</v>
      </c>
      <c r="D439" s="9" t="s">
        <v>69</v>
      </c>
      <c r="E439" s="9" t="s">
        <v>157</v>
      </c>
      <c r="F439" s="49">
        <f t="shared" si="13"/>
        <v>0</v>
      </c>
      <c r="G439" s="49"/>
      <c r="H439" s="49">
        <f>H440</f>
        <v>0</v>
      </c>
    </row>
    <row r="440" spans="1:8" ht="33" customHeight="1" hidden="1">
      <c r="A440" s="37" t="s">
        <v>200</v>
      </c>
      <c r="B440" s="9" t="s">
        <v>375</v>
      </c>
      <c r="C440" s="9" t="s">
        <v>375</v>
      </c>
      <c r="D440" s="9" t="s">
        <v>69</v>
      </c>
      <c r="E440" s="9" t="s">
        <v>201</v>
      </c>
      <c r="F440" s="49">
        <f t="shared" si="13"/>
        <v>0</v>
      </c>
      <c r="G440" s="49"/>
      <c r="H440" s="49"/>
    </row>
    <row r="441" spans="1:8" ht="48.75" customHeight="1">
      <c r="A441" s="37" t="s">
        <v>208</v>
      </c>
      <c r="B441" s="9" t="s">
        <v>375</v>
      </c>
      <c r="C441" s="9" t="s">
        <v>375</v>
      </c>
      <c r="D441" s="9" t="s">
        <v>69</v>
      </c>
      <c r="E441" s="9" t="s">
        <v>209</v>
      </c>
      <c r="F441" s="49">
        <f t="shared" si="13"/>
        <v>1614.1213</v>
      </c>
      <c r="G441" s="49"/>
      <c r="H441" s="49">
        <f>H442</f>
        <v>1614.1213</v>
      </c>
    </row>
    <row r="442" spans="1:8" ht="18" customHeight="1">
      <c r="A442" s="37" t="s">
        <v>210</v>
      </c>
      <c r="B442" s="9" t="s">
        <v>375</v>
      </c>
      <c r="C442" s="9" t="s">
        <v>375</v>
      </c>
      <c r="D442" s="9" t="s">
        <v>69</v>
      </c>
      <c r="E442" s="9" t="s">
        <v>275</v>
      </c>
      <c r="F442" s="49">
        <f t="shared" si="13"/>
        <v>1614.1213</v>
      </c>
      <c r="G442" s="49"/>
      <c r="H442" s="90">
        <f>1914.1213-300</f>
        <v>1614.1213</v>
      </c>
    </row>
    <row r="443" spans="1:9" ht="51" customHeight="1" hidden="1">
      <c r="A443" s="30" t="s">
        <v>636</v>
      </c>
      <c r="B443" s="9" t="s">
        <v>375</v>
      </c>
      <c r="C443" s="9" t="s">
        <v>375</v>
      </c>
      <c r="D443" s="44" t="s">
        <v>307</v>
      </c>
      <c r="E443" s="44" t="s">
        <v>393</v>
      </c>
      <c r="F443" s="89">
        <f t="shared" si="13"/>
        <v>0</v>
      </c>
      <c r="G443" s="89">
        <f>G447</f>
        <v>0</v>
      </c>
      <c r="H443" s="89">
        <f>H444</f>
        <v>0</v>
      </c>
      <c r="I443" s="118"/>
    </row>
    <row r="444" spans="1:9" ht="82.5" customHeight="1" hidden="1">
      <c r="A444" s="18" t="s">
        <v>646</v>
      </c>
      <c r="B444" s="9" t="s">
        <v>375</v>
      </c>
      <c r="C444" s="9" t="s">
        <v>375</v>
      </c>
      <c r="D444" s="9" t="s">
        <v>654</v>
      </c>
      <c r="E444" s="9" t="s">
        <v>393</v>
      </c>
      <c r="F444" s="49">
        <f t="shared" si="13"/>
        <v>0</v>
      </c>
      <c r="G444" s="49"/>
      <c r="H444" s="49">
        <f>H445</f>
        <v>0</v>
      </c>
      <c r="I444" s="118"/>
    </row>
    <row r="445" spans="1:9" ht="45" customHeight="1" hidden="1">
      <c r="A445" s="18" t="s">
        <v>208</v>
      </c>
      <c r="B445" s="9" t="s">
        <v>375</v>
      </c>
      <c r="C445" s="9" t="s">
        <v>375</v>
      </c>
      <c r="D445" s="9" t="s">
        <v>654</v>
      </c>
      <c r="E445" s="9" t="s">
        <v>209</v>
      </c>
      <c r="F445" s="49">
        <f t="shared" si="13"/>
        <v>0</v>
      </c>
      <c r="G445" s="49"/>
      <c r="H445" s="49">
        <f>H446</f>
        <v>0</v>
      </c>
      <c r="I445" s="118"/>
    </row>
    <row r="446" spans="1:9" ht="23.25" customHeight="1" hidden="1">
      <c r="A446" s="18" t="s">
        <v>210</v>
      </c>
      <c r="B446" s="9" t="s">
        <v>375</v>
      </c>
      <c r="C446" s="9" t="s">
        <v>375</v>
      </c>
      <c r="D446" s="9" t="s">
        <v>654</v>
      </c>
      <c r="E446" s="9" t="s">
        <v>275</v>
      </c>
      <c r="F446" s="49">
        <f t="shared" si="13"/>
        <v>0</v>
      </c>
      <c r="G446" s="49"/>
      <c r="H446" s="49">
        <v>0</v>
      </c>
      <c r="I446" s="118"/>
    </row>
    <row r="447" spans="1:9" ht="93.75" customHeight="1" hidden="1">
      <c r="A447" s="18" t="s">
        <v>647</v>
      </c>
      <c r="B447" s="9" t="s">
        <v>375</v>
      </c>
      <c r="C447" s="9" t="s">
        <v>375</v>
      </c>
      <c r="D447" s="9" t="s">
        <v>693</v>
      </c>
      <c r="E447" s="9" t="s">
        <v>393</v>
      </c>
      <c r="F447" s="49">
        <f t="shared" si="13"/>
        <v>0</v>
      </c>
      <c r="G447" s="49">
        <f>G448</f>
        <v>0</v>
      </c>
      <c r="H447" s="49"/>
      <c r="I447" s="118"/>
    </row>
    <row r="448" spans="1:9" ht="48" customHeight="1" hidden="1">
      <c r="A448" s="18" t="s">
        <v>208</v>
      </c>
      <c r="B448" s="9" t="s">
        <v>375</v>
      </c>
      <c r="C448" s="9" t="s">
        <v>375</v>
      </c>
      <c r="D448" s="9" t="s">
        <v>693</v>
      </c>
      <c r="E448" s="9" t="s">
        <v>209</v>
      </c>
      <c r="F448" s="49">
        <f t="shared" si="13"/>
        <v>0</v>
      </c>
      <c r="G448" s="49">
        <f>G449</f>
        <v>0</v>
      </c>
      <c r="H448" s="49"/>
      <c r="I448" s="118"/>
    </row>
    <row r="449" spans="1:9" ht="23.25" customHeight="1" hidden="1">
      <c r="A449" s="18" t="s">
        <v>210</v>
      </c>
      <c r="B449" s="9" t="s">
        <v>375</v>
      </c>
      <c r="C449" s="9" t="s">
        <v>375</v>
      </c>
      <c r="D449" s="9" t="s">
        <v>693</v>
      </c>
      <c r="E449" s="9" t="s">
        <v>275</v>
      </c>
      <c r="F449" s="49">
        <f t="shared" si="13"/>
        <v>0</v>
      </c>
      <c r="G449" s="49">
        <v>0</v>
      </c>
      <c r="H449" s="49"/>
      <c r="I449" s="118"/>
    </row>
    <row r="450" spans="1:9" ht="66" customHeight="1" hidden="1">
      <c r="A450" s="18" t="s">
        <v>793</v>
      </c>
      <c r="B450" s="9" t="s">
        <v>375</v>
      </c>
      <c r="C450" s="9" t="s">
        <v>375</v>
      </c>
      <c r="D450" s="9" t="s">
        <v>792</v>
      </c>
      <c r="E450" s="9" t="s">
        <v>393</v>
      </c>
      <c r="F450" s="49">
        <f>G450</f>
        <v>0</v>
      </c>
      <c r="G450" s="49">
        <f>G451</f>
        <v>0</v>
      </c>
      <c r="H450" s="49"/>
      <c r="I450" s="118"/>
    </row>
    <row r="451" spans="1:9" ht="23.25" customHeight="1" hidden="1">
      <c r="A451" s="37" t="s">
        <v>208</v>
      </c>
      <c r="B451" s="9" t="s">
        <v>375</v>
      </c>
      <c r="C451" s="9" t="s">
        <v>375</v>
      </c>
      <c r="D451" s="9" t="s">
        <v>792</v>
      </c>
      <c r="E451" s="9" t="s">
        <v>209</v>
      </c>
      <c r="F451" s="49">
        <f>G451</f>
        <v>0</v>
      </c>
      <c r="G451" s="49">
        <f>G452</f>
        <v>0</v>
      </c>
      <c r="H451" s="49"/>
      <c r="I451" s="118"/>
    </row>
    <row r="452" spans="1:9" ht="23.25" customHeight="1" hidden="1">
      <c r="A452" s="37" t="s">
        <v>210</v>
      </c>
      <c r="B452" s="9" t="s">
        <v>375</v>
      </c>
      <c r="C452" s="9" t="s">
        <v>375</v>
      </c>
      <c r="D452" s="9" t="s">
        <v>792</v>
      </c>
      <c r="E452" s="9" t="s">
        <v>275</v>
      </c>
      <c r="F452" s="49">
        <f>G452</f>
        <v>0</v>
      </c>
      <c r="G452" s="49">
        <v>0</v>
      </c>
      <c r="H452" s="49"/>
      <c r="I452" s="118"/>
    </row>
    <row r="453" spans="1:10" s="113" customFormat="1" ht="18" customHeight="1">
      <c r="A453" s="22" t="s">
        <v>352</v>
      </c>
      <c r="B453" s="19" t="s">
        <v>375</v>
      </c>
      <c r="C453" s="19" t="s">
        <v>360</v>
      </c>
      <c r="D453" s="19" t="s">
        <v>307</v>
      </c>
      <c r="E453" s="19" t="s">
        <v>393</v>
      </c>
      <c r="F453" s="50">
        <f aca="true" t="shared" si="14" ref="F453:F460">G453+H453</f>
        <v>53686.420999999995</v>
      </c>
      <c r="G453" s="50">
        <f>G454+G468+G471+G478+G484+G496+G489+G493</f>
        <v>51736.202</v>
      </c>
      <c r="H453" s="50">
        <f>H471+H478+H496</f>
        <v>1950.219</v>
      </c>
      <c r="J453" s="119"/>
    </row>
    <row r="454" spans="1:8" ht="33.75" customHeight="1">
      <c r="A454" s="23" t="s">
        <v>250</v>
      </c>
      <c r="B454" s="9" t="s">
        <v>375</v>
      </c>
      <c r="C454" s="9" t="s">
        <v>360</v>
      </c>
      <c r="D454" s="9" t="s">
        <v>70</v>
      </c>
      <c r="E454" s="9" t="s">
        <v>393</v>
      </c>
      <c r="F454" s="49">
        <f t="shared" si="14"/>
        <v>46294.814</v>
      </c>
      <c r="G454" s="49">
        <f>G455+G463</f>
        <v>46294.814</v>
      </c>
      <c r="H454" s="49">
        <f>H455</f>
        <v>0</v>
      </c>
    </row>
    <row r="455" spans="1:8" ht="50.25" customHeight="1">
      <c r="A455" s="18" t="s">
        <v>72</v>
      </c>
      <c r="B455" s="9" t="s">
        <v>375</v>
      </c>
      <c r="C455" s="9" t="s">
        <v>360</v>
      </c>
      <c r="D455" s="9" t="s">
        <v>71</v>
      </c>
      <c r="E455" s="9" t="s">
        <v>393</v>
      </c>
      <c r="F455" s="49">
        <f t="shared" si="14"/>
        <v>44523.424999999996</v>
      </c>
      <c r="G455" s="49">
        <f>G456+G458+G460</f>
        <v>44523.424999999996</v>
      </c>
      <c r="H455" s="49">
        <f>SUM(H456:H462)</f>
        <v>0</v>
      </c>
    </row>
    <row r="456" spans="1:8" ht="95.25" customHeight="1">
      <c r="A456" s="18" t="s">
        <v>182</v>
      </c>
      <c r="B456" s="9" t="s">
        <v>375</v>
      </c>
      <c r="C456" s="9" t="s">
        <v>360</v>
      </c>
      <c r="D456" s="9" t="s">
        <v>71</v>
      </c>
      <c r="E456" s="9" t="s">
        <v>152</v>
      </c>
      <c r="F456" s="49">
        <f t="shared" si="14"/>
        <v>37435.178</v>
      </c>
      <c r="G456" s="49">
        <f>G457</f>
        <v>37435.178</v>
      </c>
      <c r="H456" s="49"/>
    </row>
    <row r="457" spans="1:9" ht="32.25" customHeight="1">
      <c r="A457" s="18" t="s">
        <v>198</v>
      </c>
      <c r="B457" s="9" t="s">
        <v>375</v>
      </c>
      <c r="C457" s="9" t="s">
        <v>360</v>
      </c>
      <c r="D457" s="9" t="s">
        <v>71</v>
      </c>
      <c r="E457" s="9" t="s">
        <v>159</v>
      </c>
      <c r="F457" s="49">
        <f t="shared" si="14"/>
        <v>37435.178</v>
      </c>
      <c r="G457" s="49">
        <v>37435.178</v>
      </c>
      <c r="H457" s="91"/>
      <c r="I457" s="114"/>
    </row>
    <row r="458" spans="1:8" ht="33" customHeight="1">
      <c r="A458" s="18" t="s">
        <v>185</v>
      </c>
      <c r="B458" s="9" t="s">
        <v>375</v>
      </c>
      <c r="C458" s="9" t="s">
        <v>360</v>
      </c>
      <c r="D458" s="9" t="s">
        <v>71</v>
      </c>
      <c r="E458" s="9" t="s">
        <v>156</v>
      </c>
      <c r="F458" s="49">
        <f t="shared" si="14"/>
        <v>7063.647</v>
      </c>
      <c r="G458" s="49">
        <f>G459</f>
        <v>7063.647</v>
      </c>
      <c r="H458" s="91"/>
    </row>
    <row r="459" spans="1:9" ht="48.75" customHeight="1">
      <c r="A459" s="37" t="s">
        <v>186</v>
      </c>
      <c r="B459" s="9" t="s">
        <v>375</v>
      </c>
      <c r="C459" s="9" t="s">
        <v>360</v>
      </c>
      <c r="D459" s="9" t="s">
        <v>71</v>
      </c>
      <c r="E459" s="9" t="s">
        <v>187</v>
      </c>
      <c r="F459" s="49">
        <f t="shared" si="14"/>
        <v>7063.647</v>
      </c>
      <c r="G459" s="49">
        <f>7363.647-300</f>
        <v>7063.647</v>
      </c>
      <c r="H459" s="49"/>
      <c r="I459" s="114"/>
    </row>
    <row r="460" spans="1:8" ht="19.5" customHeight="1">
      <c r="A460" s="18" t="s">
        <v>190</v>
      </c>
      <c r="B460" s="9" t="s">
        <v>375</v>
      </c>
      <c r="C460" s="9" t="s">
        <v>360</v>
      </c>
      <c r="D460" s="9" t="s">
        <v>71</v>
      </c>
      <c r="E460" s="9" t="s">
        <v>191</v>
      </c>
      <c r="F460" s="49">
        <f t="shared" si="14"/>
        <v>24.6</v>
      </c>
      <c r="G460" s="49">
        <f>G461+G462</f>
        <v>24.6</v>
      </c>
      <c r="H460" s="49"/>
    </row>
    <row r="461" spans="1:8" ht="19.5" customHeight="1" hidden="1">
      <c r="A461" s="18" t="s">
        <v>194</v>
      </c>
      <c r="B461" s="9" t="s">
        <v>375</v>
      </c>
      <c r="C461" s="9" t="s">
        <v>360</v>
      </c>
      <c r="D461" s="9" t="s">
        <v>71</v>
      </c>
      <c r="E461" s="9" t="s">
        <v>195</v>
      </c>
      <c r="F461" s="49">
        <f>G461</f>
        <v>0</v>
      </c>
      <c r="G461" s="49"/>
      <c r="H461" s="49"/>
    </row>
    <row r="462" spans="1:8" ht="19.5" customHeight="1">
      <c r="A462" s="18" t="s">
        <v>188</v>
      </c>
      <c r="B462" s="9" t="s">
        <v>375</v>
      </c>
      <c r="C462" s="9" t="s">
        <v>360</v>
      </c>
      <c r="D462" s="9" t="s">
        <v>71</v>
      </c>
      <c r="E462" s="9" t="s">
        <v>189</v>
      </c>
      <c r="F462" s="49">
        <f>G462+H462</f>
        <v>24.6</v>
      </c>
      <c r="G462" s="49">
        <v>24.6</v>
      </c>
      <c r="H462" s="49"/>
    </row>
    <row r="463" spans="1:8" ht="65.25" customHeight="1">
      <c r="A463" s="23" t="s">
        <v>515</v>
      </c>
      <c r="B463" s="9" t="s">
        <v>375</v>
      </c>
      <c r="C463" s="9" t="s">
        <v>360</v>
      </c>
      <c r="D463" s="9" t="s">
        <v>71</v>
      </c>
      <c r="E463" s="9" t="s">
        <v>393</v>
      </c>
      <c r="F463" s="49">
        <f>G463</f>
        <v>1771.3890000000001</v>
      </c>
      <c r="G463" s="49">
        <f>G464+G466</f>
        <v>1771.3890000000001</v>
      </c>
      <c r="H463" s="117"/>
    </row>
    <row r="464" spans="1:8" ht="93.75" customHeight="1">
      <c r="A464" s="18" t="s">
        <v>182</v>
      </c>
      <c r="B464" s="9" t="s">
        <v>375</v>
      </c>
      <c r="C464" s="9" t="s">
        <v>360</v>
      </c>
      <c r="D464" s="9" t="s">
        <v>71</v>
      </c>
      <c r="E464" s="9" t="s">
        <v>152</v>
      </c>
      <c r="F464" s="49">
        <f>G464</f>
        <v>1741.3890000000001</v>
      </c>
      <c r="G464" s="49">
        <f>G465</f>
        <v>1741.3890000000001</v>
      </c>
      <c r="H464" s="117"/>
    </row>
    <row r="465" spans="1:8" ht="33" customHeight="1">
      <c r="A465" s="18" t="s">
        <v>198</v>
      </c>
      <c r="B465" s="9" t="s">
        <v>375</v>
      </c>
      <c r="C465" s="9" t="s">
        <v>360</v>
      </c>
      <c r="D465" s="9" t="s">
        <v>71</v>
      </c>
      <c r="E465" s="9" t="s">
        <v>159</v>
      </c>
      <c r="F465" s="49">
        <f>G465</f>
        <v>1741.3890000000001</v>
      </c>
      <c r="G465" s="49">
        <f>975.2+766.189</f>
        <v>1741.3890000000001</v>
      </c>
      <c r="H465" s="117"/>
    </row>
    <row r="466" spans="1:8" ht="33.75" customHeight="1">
      <c r="A466" s="18" t="s">
        <v>185</v>
      </c>
      <c r="B466" s="9" t="s">
        <v>375</v>
      </c>
      <c r="C466" s="9" t="s">
        <v>360</v>
      </c>
      <c r="D466" s="9" t="s">
        <v>71</v>
      </c>
      <c r="E466" s="9" t="s">
        <v>156</v>
      </c>
      <c r="F466" s="49">
        <f>G466</f>
        <v>30</v>
      </c>
      <c r="G466" s="49">
        <f>G467</f>
        <v>30</v>
      </c>
      <c r="H466" s="117"/>
    </row>
    <row r="467" spans="1:8" ht="47.25" customHeight="1">
      <c r="A467" s="37" t="s">
        <v>186</v>
      </c>
      <c r="B467" s="9" t="s">
        <v>375</v>
      </c>
      <c r="C467" s="9" t="s">
        <v>360</v>
      </c>
      <c r="D467" s="9" t="s">
        <v>71</v>
      </c>
      <c r="E467" s="9" t="s">
        <v>187</v>
      </c>
      <c r="F467" s="49">
        <f>G467</f>
        <v>30</v>
      </c>
      <c r="G467" s="49">
        <v>30</v>
      </c>
      <c r="H467" s="117"/>
    </row>
    <row r="468" spans="1:8" ht="33.75" customHeight="1">
      <c r="A468" s="23" t="s">
        <v>35</v>
      </c>
      <c r="B468" s="9" t="s">
        <v>375</v>
      </c>
      <c r="C468" s="9" t="s">
        <v>360</v>
      </c>
      <c r="D468" s="3" t="s">
        <v>34</v>
      </c>
      <c r="E468" s="9" t="s">
        <v>393</v>
      </c>
      <c r="F468" s="49">
        <f aca="true" t="shared" si="15" ref="F468:F481">G468+H468</f>
        <v>111</v>
      </c>
      <c r="G468" s="49">
        <f>G469</f>
        <v>111</v>
      </c>
      <c r="H468" s="92"/>
    </row>
    <row r="469" spans="1:8" ht="33" customHeight="1">
      <c r="A469" s="18" t="s">
        <v>185</v>
      </c>
      <c r="B469" s="9" t="s">
        <v>375</v>
      </c>
      <c r="C469" s="9" t="s">
        <v>360</v>
      </c>
      <c r="D469" s="3" t="s">
        <v>37</v>
      </c>
      <c r="E469" s="9" t="s">
        <v>156</v>
      </c>
      <c r="F469" s="49">
        <f t="shared" si="15"/>
        <v>111</v>
      </c>
      <c r="G469" s="49">
        <f>G470</f>
        <v>111</v>
      </c>
      <c r="H469" s="49"/>
    </row>
    <row r="470" spans="1:8" ht="51" customHeight="1">
      <c r="A470" s="37" t="s">
        <v>186</v>
      </c>
      <c r="B470" s="9" t="s">
        <v>375</v>
      </c>
      <c r="C470" s="9" t="s">
        <v>360</v>
      </c>
      <c r="D470" s="3" t="s">
        <v>37</v>
      </c>
      <c r="E470" s="9" t="s">
        <v>187</v>
      </c>
      <c r="F470" s="49">
        <f t="shared" si="15"/>
        <v>111</v>
      </c>
      <c r="G470" s="99">
        <v>111</v>
      </c>
      <c r="H470" s="49"/>
    </row>
    <row r="471" spans="1:8" s="113" customFormat="1" ht="63" customHeight="1">
      <c r="A471" s="22" t="s">
        <v>450</v>
      </c>
      <c r="B471" s="19" t="s">
        <v>375</v>
      </c>
      <c r="C471" s="19" t="s">
        <v>360</v>
      </c>
      <c r="D471" s="19" t="s">
        <v>73</v>
      </c>
      <c r="E471" s="19" t="s">
        <v>393</v>
      </c>
      <c r="F471" s="50">
        <f t="shared" si="15"/>
        <v>771</v>
      </c>
      <c r="G471" s="50">
        <f>G472+G475</f>
        <v>771</v>
      </c>
      <c r="H471" s="50">
        <f>H472</f>
        <v>0</v>
      </c>
    </row>
    <row r="472" spans="1:8" ht="18" customHeight="1">
      <c r="A472" s="18" t="s">
        <v>385</v>
      </c>
      <c r="B472" s="9" t="s">
        <v>375</v>
      </c>
      <c r="C472" s="9" t="s">
        <v>360</v>
      </c>
      <c r="D472" s="9" t="s">
        <v>74</v>
      </c>
      <c r="E472" s="9" t="s">
        <v>393</v>
      </c>
      <c r="F472" s="49">
        <f t="shared" si="15"/>
        <v>491</v>
      </c>
      <c r="G472" s="49">
        <f>G473</f>
        <v>491</v>
      </c>
      <c r="H472" s="49"/>
    </row>
    <row r="473" spans="1:8" ht="37.5" customHeight="1">
      <c r="A473" s="18" t="s">
        <v>185</v>
      </c>
      <c r="B473" s="9" t="s">
        <v>375</v>
      </c>
      <c r="C473" s="9" t="s">
        <v>360</v>
      </c>
      <c r="D473" s="9" t="s">
        <v>75</v>
      </c>
      <c r="E473" s="9" t="s">
        <v>156</v>
      </c>
      <c r="F473" s="49">
        <f t="shared" si="15"/>
        <v>491</v>
      </c>
      <c r="G473" s="49">
        <f>G474</f>
        <v>491</v>
      </c>
      <c r="H473" s="49"/>
    </row>
    <row r="474" spans="1:8" ht="50.25" customHeight="1">
      <c r="A474" s="37" t="s">
        <v>186</v>
      </c>
      <c r="B474" s="9" t="s">
        <v>375</v>
      </c>
      <c r="C474" s="9" t="s">
        <v>360</v>
      </c>
      <c r="D474" s="9" t="s">
        <v>75</v>
      </c>
      <c r="E474" s="9" t="s">
        <v>187</v>
      </c>
      <c r="F474" s="49">
        <f t="shared" si="15"/>
        <v>491</v>
      </c>
      <c r="G474" s="49">
        <f>320+3+18+150</f>
        <v>491</v>
      </c>
      <c r="H474" s="49"/>
    </row>
    <row r="475" spans="1:8" ht="33" customHeight="1">
      <c r="A475" s="18" t="s">
        <v>134</v>
      </c>
      <c r="B475" s="9" t="s">
        <v>375</v>
      </c>
      <c r="C475" s="9" t="s">
        <v>360</v>
      </c>
      <c r="D475" s="9" t="s">
        <v>76</v>
      </c>
      <c r="E475" s="9" t="s">
        <v>393</v>
      </c>
      <c r="F475" s="49">
        <f t="shared" si="15"/>
        <v>280</v>
      </c>
      <c r="G475" s="49">
        <f>G476</f>
        <v>280</v>
      </c>
      <c r="H475" s="49"/>
    </row>
    <row r="476" spans="1:8" ht="49.5" customHeight="1">
      <c r="A476" s="18" t="s">
        <v>208</v>
      </c>
      <c r="B476" s="9" t="s">
        <v>375</v>
      </c>
      <c r="C476" s="9" t="s">
        <v>360</v>
      </c>
      <c r="D476" s="9" t="s">
        <v>76</v>
      </c>
      <c r="E476" s="9" t="s">
        <v>209</v>
      </c>
      <c r="F476" s="49">
        <f t="shared" si="15"/>
        <v>280</v>
      </c>
      <c r="G476" s="49">
        <f>G477</f>
        <v>280</v>
      </c>
      <c r="H476" s="49"/>
    </row>
    <row r="477" spans="1:8" ht="16.5" customHeight="1">
      <c r="A477" s="18" t="s">
        <v>210</v>
      </c>
      <c r="B477" s="9" t="s">
        <v>375</v>
      </c>
      <c r="C477" s="9" t="s">
        <v>360</v>
      </c>
      <c r="D477" s="9" t="s">
        <v>76</v>
      </c>
      <c r="E477" s="9" t="s">
        <v>275</v>
      </c>
      <c r="F477" s="49">
        <f t="shared" si="15"/>
        <v>280</v>
      </c>
      <c r="G477" s="49">
        <v>280</v>
      </c>
      <c r="H477" s="49"/>
    </row>
    <row r="478" spans="1:8" s="113" customFormat="1" ht="64.5" customHeight="1">
      <c r="A478" s="22" t="s">
        <v>463</v>
      </c>
      <c r="B478" s="19" t="s">
        <v>375</v>
      </c>
      <c r="C478" s="19" t="s">
        <v>360</v>
      </c>
      <c r="D478" s="19" t="s">
        <v>40</v>
      </c>
      <c r="E478" s="19" t="s">
        <v>393</v>
      </c>
      <c r="F478" s="50">
        <f t="shared" si="15"/>
        <v>305</v>
      </c>
      <c r="G478" s="50">
        <f>G479</f>
        <v>305</v>
      </c>
      <c r="H478" s="50">
        <f>H479</f>
        <v>0</v>
      </c>
    </row>
    <row r="479" spans="1:8" ht="19.5" customHeight="1">
      <c r="A479" s="18" t="s">
        <v>385</v>
      </c>
      <c r="B479" s="9" t="s">
        <v>375</v>
      </c>
      <c r="C479" s="9" t="s">
        <v>360</v>
      </c>
      <c r="D479" s="9" t="s">
        <v>41</v>
      </c>
      <c r="E479" s="9" t="s">
        <v>393</v>
      </c>
      <c r="F479" s="49">
        <f t="shared" si="15"/>
        <v>305</v>
      </c>
      <c r="G479" s="49">
        <f>G480+G482</f>
        <v>305</v>
      </c>
      <c r="H479" s="49">
        <f>H480</f>
        <v>0</v>
      </c>
    </row>
    <row r="480" spans="1:8" ht="38.25" customHeight="1">
      <c r="A480" s="18" t="s">
        <v>185</v>
      </c>
      <c r="B480" s="9" t="s">
        <v>375</v>
      </c>
      <c r="C480" s="9" t="s">
        <v>360</v>
      </c>
      <c r="D480" s="9" t="s">
        <v>77</v>
      </c>
      <c r="E480" s="9" t="s">
        <v>156</v>
      </c>
      <c r="F480" s="49">
        <f t="shared" si="15"/>
        <v>10</v>
      </c>
      <c r="G480" s="49">
        <f>G481</f>
        <v>10</v>
      </c>
      <c r="H480" s="49"/>
    </row>
    <row r="481" spans="1:8" ht="48.75" customHeight="1">
      <c r="A481" s="37" t="s">
        <v>186</v>
      </c>
      <c r="B481" s="9" t="s">
        <v>375</v>
      </c>
      <c r="C481" s="9" t="s">
        <v>360</v>
      </c>
      <c r="D481" s="9" t="s">
        <v>77</v>
      </c>
      <c r="E481" s="9" t="s">
        <v>187</v>
      </c>
      <c r="F481" s="49">
        <f t="shared" si="15"/>
        <v>10</v>
      </c>
      <c r="G481" s="49">
        <v>10</v>
      </c>
      <c r="H481" s="49"/>
    </row>
    <row r="482" spans="1:8" ht="48.75" customHeight="1">
      <c r="A482" s="18" t="s">
        <v>208</v>
      </c>
      <c r="B482" s="9" t="s">
        <v>375</v>
      </c>
      <c r="C482" s="9" t="s">
        <v>360</v>
      </c>
      <c r="D482" s="9" t="s">
        <v>77</v>
      </c>
      <c r="E482" s="9" t="s">
        <v>209</v>
      </c>
      <c r="F482" s="49">
        <f>G482</f>
        <v>295</v>
      </c>
      <c r="G482" s="49">
        <f>G483</f>
        <v>295</v>
      </c>
      <c r="H482" s="49"/>
    </row>
    <row r="483" spans="1:8" ht="20.25" customHeight="1">
      <c r="A483" s="18" t="s">
        <v>210</v>
      </c>
      <c r="B483" s="9" t="s">
        <v>375</v>
      </c>
      <c r="C483" s="9" t="s">
        <v>360</v>
      </c>
      <c r="D483" s="9" t="s">
        <v>77</v>
      </c>
      <c r="E483" s="9" t="s">
        <v>275</v>
      </c>
      <c r="F483" s="49">
        <f>G483</f>
        <v>295</v>
      </c>
      <c r="G483" s="49">
        <f>50+120+135-10</f>
        <v>295</v>
      </c>
      <c r="H483" s="49"/>
    </row>
    <row r="484" spans="1:8" ht="78" customHeight="1">
      <c r="A484" s="33" t="s">
        <v>503</v>
      </c>
      <c r="B484" s="19" t="s">
        <v>375</v>
      </c>
      <c r="C484" s="19" t="s">
        <v>360</v>
      </c>
      <c r="D484" s="19" t="s">
        <v>501</v>
      </c>
      <c r="E484" s="19" t="s">
        <v>393</v>
      </c>
      <c r="F484" s="50">
        <f aca="true" t="shared" si="16" ref="F484:F492">G484</f>
        <v>560</v>
      </c>
      <c r="G484" s="50">
        <f>G485+G487</f>
        <v>560</v>
      </c>
      <c r="H484" s="50"/>
    </row>
    <row r="485" spans="1:8" ht="39" customHeight="1">
      <c r="A485" s="18" t="s">
        <v>185</v>
      </c>
      <c r="B485" s="9" t="s">
        <v>375</v>
      </c>
      <c r="C485" s="9" t="s">
        <v>360</v>
      </c>
      <c r="D485" s="9" t="s">
        <v>791</v>
      </c>
      <c r="E485" s="9" t="s">
        <v>156</v>
      </c>
      <c r="F485" s="49">
        <f>G485</f>
        <v>270</v>
      </c>
      <c r="G485" s="49">
        <f>G486</f>
        <v>270</v>
      </c>
      <c r="H485" s="49"/>
    </row>
    <row r="486" spans="1:8" ht="53.25" customHeight="1">
      <c r="A486" s="37" t="s">
        <v>186</v>
      </c>
      <c r="B486" s="9" t="s">
        <v>375</v>
      </c>
      <c r="C486" s="9" t="s">
        <v>360</v>
      </c>
      <c r="D486" s="9" t="s">
        <v>791</v>
      </c>
      <c r="E486" s="9" t="s">
        <v>187</v>
      </c>
      <c r="F486" s="49">
        <f>G486</f>
        <v>270</v>
      </c>
      <c r="G486" s="49">
        <f>270</f>
        <v>270</v>
      </c>
      <c r="H486" s="49"/>
    </row>
    <row r="487" spans="1:8" ht="46.5" customHeight="1">
      <c r="A487" s="18" t="s">
        <v>208</v>
      </c>
      <c r="B487" s="9" t="s">
        <v>375</v>
      </c>
      <c r="C487" s="9" t="s">
        <v>360</v>
      </c>
      <c r="D487" s="9" t="s">
        <v>502</v>
      </c>
      <c r="E487" s="9" t="s">
        <v>209</v>
      </c>
      <c r="F487" s="49">
        <f t="shared" si="16"/>
        <v>290</v>
      </c>
      <c r="G487" s="49">
        <f>G488</f>
        <v>290</v>
      </c>
      <c r="H487" s="49"/>
    </row>
    <row r="488" spans="1:8" ht="18" customHeight="1">
      <c r="A488" s="18" t="s">
        <v>210</v>
      </c>
      <c r="B488" s="9" t="s">
        <v>375</v>
      </c>
      <c r="C488" s="9" t="s">
        <v>360</v>
      </c>
      <c r="D488" s="9" t="s">
        <v>502</v>
      </c>
      <c r="E488" s="9" t="s">
        <v>275</v>
      </c>
      <c r="F488" s="49">
        <f t="shared" si="16"/>
        <v>290</v>
      </c>
      <c r="G488" s="49">
        <f>60+200+30</f>
        <v>290</v>
      </c>
      <c r="H488" s="49"/>
    </row>
    <row r="489" spans="1:8" ht="51" customHeight="1" hidden="1">
      <c r="A489" s="33" t="s">
        <v>417</v>
      </c>
      <c r="B489" s="9" t="s">
        <v>375</v>
      </c>
      <c r="C489" s="9" t="s">
        <v>360</v>
      </c>
      <c r="D489" s="19" t="s">
        <v>43</v>
      </c>
      <c r="E489" s="19" t="s">
        <v>393</v>
      </c>
      <c r="F489" s="50">
        <f t="shared" si="16"/>
        <v>0</v>
      </c>
      <c r="G489" s="50">
        <f>G490</f>
        <v>0</v>
      </c>
      <c r="H489" s="50"/>
    </row>
    <row r="490" spans="1:8" ht="36.75" customHeight="1" hidden="1">
      <c r="A490" s="37" t="s">
        <v>185</v>
      </c>
      <c r="B490" s="9" t="s">
        <v>375</v>
      </c>
      <c r="C490" s="9" t="s">
        <v>360</v>
      </c>
      <c r="D490" s="9" t="s">
        <v>474</v>
      </c>
      <c r="E490" s="9" t="s">
        <v>156</v>
      </c>
      <c r="F490" s="49">
        <f t="shared" si="16"/>
        <v>0</v>
      </c>
      <c r="G490" s="49">
        <f>G491+G492</f>
        <v>0</v>
      </c>
      <c r="H490" s="49"/>
    </row>
    <row r="491" spans="1:8" ht="64.5" customHeight="1" hidden="1">
      <c r="A491" s="37" t="s">
        <v>581</v>
      </c>
      <c r="B491" s="9" t="s">
        <v>375</v>
      </c>
      <c r="C491" s="9" t="s">
        <v>360</v>
      </c>
      <c r="D491" s="9" t="s">
        <v>505</v>
      </c>
      <c r="E491" s="9" t="s">
        <v>187</v>
      </c>
      <c r="F491" s="49">
        <f t="shared" si="16"/>
        <v>0</v>
      </c>
      <c r="G491" s="49">
        <v>0</v>
      </c>
      <c r="H491" s="49"/>
    </row>
    <row r="492" spans="1:8" ht="48" customHeight="1" hidden="1">
      <c r="A492" s="37" t="s">
        <v>582</v>
      </c>
      <c r="B492" s="9" t="s">
        <v>375</v>
      </c>
      <c r="C492" s="9" t="s">
        <v>360</v>
      </c>
      <c r="D492" s="9" t="s">
        <v>506</v>
      </c>
      <c r="E492" s="9" t="s">
        <v>187</v>
      </c>
      <c r="F492" s="49">
        <f t="shared" si="16"/>
        <v>0</v>
      </c>
      <c r="G492" s="49">
        <v>0</v>
      </c>
      <c r="H492" s="49"/>
    </row>
    <row r="493" spans="1:8" ht="40.5" customHeight="1">
      <c r="A493" s="30" t="s">
        <v>914</v>
      </c>
      <c r="B493" s="44" t="s">
        <v>375</v>
      </c>
      <c r="C493" s="44" t="s">
        <v>360</v>
      </c>
      <c r="D493" s="44" t="s">
        <v>862</v>
      </c>
      <c r="E493" s="44" t="s">
        <v>393</v>
      </c>
      <c r="F493" s="89">
        <f aca="true" t="shared" si="17" ref="F493:F502">G493+H493</f>
        <v>40</v>
      </c>
      <c r="G493" s="89">
        <f>G494</f>
        <v>40</v>
      </c>
      <c r="H493" s="89">
        <f>H494</f>
        <v>0</v>
      </c>
    </row>
    <row r="494" spans="1:8" ht="39" customHeight="1">
      <c r="A494" s="18" t="s">
        <v>185</v>
      </c>
      <c r="B494" s="9" t="s">
        <v>375</v>
      </c>
      <c r="C494" s="9" t="s">
        <v>360</v>
      </c>
      <c r="D494" s="9" t="s">
        <v>861</v>
      </c>
      <c r="E494" s="9" t="s">
        <v>156</v>
      </c>
      <c r="F494" s="49">
        <f t="shared" si="17"/>
        <v>40</v>
      </c>
      <c r="G494" s="49">
        <f>G495</f>
        <v>40</v>
      </c>
      <c r="H494" s="49">
        <f>H495</f>
        <v>0</v>
      </c>
    </row>
    <row r="495" spans="1:8" ht="48" customHeight="1">
      <c r="A495" s="37" t="s">
        <v>186</v>
      </c>
      <c r="B495" s="9" t="s">
        <v>375</v>
      </c>
      <c r="C495" s="9" t="s">
        <v>360</v>
      </c>
      <c r="D495" s="9" t="s">
        <v>861</v>
      </c>
      <c r="E495" s="9" t="s">
        <v>187</v>
      </c>
      <c r="F495" s="49">
        <f t="shared" si="17"/>
        <v>40</v>
      </c>
      <c r="G495" s="49">
        <v>40</v>
      </c>
      <c r="H495" s="49"/>
    </row>
    <row r="496" spans="1:8" ht="36" customHeight="1">
      <c r="A496" s="18" t="s">
        <v>150</v>
      </c>
      <c r="B496" s="9" t="s">
        <v>375</v>
      </c>
      <c r="C496" s="9" t="s">
        <v>360</v>
      </c>
      <c r="D496" s="9" t="s">
        <v>15</v>
      </c>
      <c r="E496" s="9" t="s">
        <v>393</v>
      </c>
      <c r="F496" s="49">
        <f t="shared" si="17"/>
        <v>5604.607</v>
      </c>
      <c r="G496" s="49">
        <f>G497+G503</f>
        <v>3654.3879999999995</v>
      </c>
      <c r="H496" s="49">
        <f>H497</f>
        <v>1950.219</v>
      </c>
    </row>
    <row r="497" spans="1:8" ht="45.75" customHeight="1">
      <c r="A497" s="18" t="s">
        <v>151</v>
      </c>
      <c r="B497" s="9" t="s">
        <v>375</v>
      </c>
      <c r="C497" s="9" t="s">
        <v>360</v>
      </c>
      <c r="D497" s="9" t="s">
        <v>16</v>
      </c>
      <c r="E497" s="9" t="s">
        <v>393</v>
      </c>
      <c r="F497" s="49">
        <f t="shared" si="17"/>
        <v>5532.406999999999</v>
      </c>
      <c r="G497" s="49">
        <f>G498</f>
        <v>3582.1879999999996</v>
      </c>
      <c r="H497" s="49">
        <f>H498+H506</f>
        <v>1950.219</v>
      </c>
    </row>
    <row r="498" spans="1:10" ht="51" customHeight="1">
      <c r="A498" s="18" t="s">
        <v>155</v>
      </c>
      <c r="B498" s="9" t="s">
        <v>375</v>
      </c>
      <c r="C498" s="9" t="s">
        <v>360</v>
      </c>
      <c r="D498" s="9" t="s">
        <v>19</v>
      </c>
      <c r="E498" s="9" t="s">
        <v>393</v>
      </c>
      <c r="F498" s="49">
        <f t="shared" si="17"/>
        <v>3582.1879999999996</v>
      </c>
      <c r="G498" s="49">
        <f>G499+G501</f>
        <v>3582.1879999999996</v>
      </c>
      <c r="H498" s="49">
        <f>SUM(H499:H502)</f>
        <v>0</v>
      </c>
      <c r="J498" s="114"/>
    </row>
    <row r="499" spans="1:8" ht="95.25" customHeight="1">
      <c r="A499" s="18" t="s">
        <v>182</v>
      </c>
      <c r="B499" s="9" t="s">
        <v>375</v>
      </c>
      <c r="C499" s="9" t="s">
        <v>360</v>
      </c>
      <c r="D499" s="9" t="s">
        <v>19</v>
      </c>
      <c r="E499" s="9" t="s">
        <v>152</v>
      </c>
      <c r="F499" s="49">
        <f t="shared" si="17"/>
        <v>3508.7</v>
      </c>
      <c r="G499" s="49">
        <f>G500</f>
        <v>3508.7</v>
      </c>
      <c r="H499" s="49"/>
    </row>
    <row r="500" spans="1:8" ht="35.25" customHeight="1">
      <c r="A500" s="18" t="s">
        <v>184</v>
      </c>
      <c r="B500" s="9" t="s">
        <v>375</v>
      </c>
      <c r="C500" s="9" t="s">
        <v>360</v>
      </c>
      <c r="D500" s="9" t="s">
        <v>19</v>
      </c>
      <c r="E500" s="9" t="s">
        <v>183</v>
      </c>
      <c r="F500" s="49">
        <f t="shared" si="17"/>
        <v>3508.7</v>
      </c>
      <c r="G500" s="99">
        <f>2645.7+64+799</f>
        <v>3508.7</v>
      </c>
      <c r="H500" s="49"/>
    </row>
    <row r="501" spans="1:8" ht="34.5" customHeight="1">
      <c r="A501" s="18" t="s">
        <v>185</v>
      </c>
      <c r="B501" s="9" t="s">
        <v>375</v>
      </c>
      <c r="C501" s="9" t="s">
        <v>360</v>
      </c>
      <c r="D501" s="9" t="s">
        <v>19</v>
      </c>
      <c r="E501" s="9" t="s">
        <v>156</v>
      </c>
      <c r="F501" s="49">
        <f t="shared" si="17"/>
        <v>73.488</v>
      </c>
      <c r="G501" s="49">
        <f>G502</f>
        <v>73.488</v>
      </c>
      <c r="H501" s="49"/>
    </row>
    <row r="502" spans="1:8" ht="46.5" customHeight="1">
      <c r="A502" s="37" t="s">
        <v>186</v>
      </c>
      <c r="B502" s="9" t="s">
        <v>375</v>
      </c>
      <c r="C502" s="9" t="s">
        <v>360</v>
      </c>
      <c r="D502" s="9" t="s">
        <v>19</v>
      </c>
      <c r="E502" s="9" t="s">
        <v>187</v>
      </c>
      <c r="F502" s="49">
        <f t="shared" si="17"/>
        <v>73.488</v>
      </c>
      <c r="G502" s="99">
        <v>73.488</v>
      </c>
      <c r="H502" s="49"/>
    </row>
    <row r="503" spans="1:8" ht="18.75" customHeight="1">
      <c r="A503" s="37" t="s">
        <v>788</v>
      </c>
      <c r="B503" s="9" t="s">
        <v>375</v>
      </c>
      <c r="C503" s="9" t="s">
        <v>360</v>
      </c>
      <c r="D503" s="9" t="s">
        <v>789</v>
      </c>
      <c r="E503" s="9" t="s">
        <v>393</v>
      </c>
      <c r="F503" s="49">
        <f>G503</f>
        <v>72.2</v>
      </c>
      <c r="G503" s="99">
        <f>G504</f>
        <v>72.2</v>
      </c>
      <c r="H503" s="49"/>
    </row>
    <row r="504" spans="1:8" ht="36" customHeight="1">
      <c r="A504" s="18" t="s">
        <v>185</v>
      </c>
      <c r="B504" s="9" t="s">
        <v>375</v>
      </c>
      <c r="C504" s="9" t="s">
        <v>360</v>
      </c>
      <c r="D504" s="9" t="s">
        <v>789</v>
      </c>
      <c r="E504" s="9" t="s">
        <v>156</v>
      </c>
      <c r="F504" s="49">
        <f>G504</f>
        <v>72.2</v>
      </c>
      <c r="G504" s="99">
        <f>G505</f>
        <v>72.2</v>
      </c>
      <c r="H504" s="49"/>
    </row>
    <row r="505" spans="1:8" ht="46.5" customHeight="1">
      <c r="A505" s="37" t="s">
        <v>186</v>
      </c>
      <c r="B505" s="9" t="s">
        <v>375</v>
      </c>
      <c r="C505" s="9" t="s">
        <v>360</v>
      </c>
      <c r="D505" s="9" t="s">
        <v>789</v>
      </c>
      <c r="E505" s="9" t="s">
        <v>187</v>
      </c>
      <c r="F505" s="49">
        <f>G505</f>
        <v>72.2</v>
      </c>
      <c r="G505" s="99">
        <v>72.2</v>
      </c>
      <c r="H505" s="49"/>
    </row>
    <row r="506" spans="1:10" s="131" customFormat="1" ht="81.75" customHeight="1">
      <c r="A506" s="46" t="s">
        <v>650</v>
      </c>
      <c r="B506" s="11" t="s">
        <v>375</v>
      </c>
      <c r="C506" s="11" t="s">
        <v>360</v>
      </c>
      <c r="D506" s="11" t="s">
        <v>657</v>
      </c>
      <c r="E506" s="11" t="s">
        <v>393</v>
      </c>
      <c r="F506" s="91">
        <f aca="true" t="shared" si="18" ref="F506:F518">G506+H506</f>
        <v>1950.219</v>
      </c>
      <c r="G506" s="91">
        <v>0</v>
      </c>
      <c r="H506" s="91">
        <f>H507+H509</f>
        <v>1950.219</v>
      </c>
      <c r="J506" s="134"/>
    </row>
    <row r="507" spans="1:8" ht="97.5" customHeight="1">
      <c r="A507" s="18" t="s">
        <v>182</v>
      </c>
      <c r="B507" s="9" t="s">
        <v>375</v>
      </c>
      <c r="C507" s="9" t="s">
        <v>360</v>
      </c>
      <c r="D507" s="9" t="s">
        <v>657</v>
      </c>
      <c r="E507" s="9" t="s">
        <v>152</v>
      </c>
      <c r="F507" s="49">
        <f t="shared" si="18"/>
        <v>1364.541</v>
      </c>
      <c r="G507" s="49"/>
      <c r="H507" s="49">
        <f>H508</f>
        <v>1364.541</v>
      </c>
    </row>
    <row r="508" spans="1:8" ht="31.5" customHeight="1">
      <c r="A508" s="37" t="s">
        <v>184</v>
      </c>
      <c r="B508" s="9" t="s">
        <v>375</v>
      </c>
      <c r="C508" s="9" t="s">
        <v>360</v>
      </c>
      <c r="D508" s="9" t="s">
        <v>657</v>
      </c>
      <c r="E508" s="9" t="s">
        <v>183</v>
      </c>
      <c r="F508" s="49">
        <f t="shared" si="18"/>
        <v>1364.541</v>
      </c>
      <c r="G508" s="49"/>
      <c r="H508" s="49">
        <v>1364.541</v>
      </c>
    </row>
    <row r="509" spans="1:8" ht="35.25" customHeight="1">
      <c r="A509" s="18" t="s">
        <v>185</v>
      </c>
      <c r="B509" s="9" t="s">
        <v>375</v>
      </c>
      <c r="C509" s="9" t="s">
        <v>360</v>
      </c>
      <c r="D509" s="9" t="s">
        <v>657</v>
      </c>
      <c r="E509" s="9" t="s">
        <v>156</v>
      </c>
      <c r="F509" s="49">
        <f t="shared" si="18"/>
        <v>585.678</v>
      </c>
      <c r="G509" s="49"/>
      <c r="H509" s="49">
        <f>H510</f>
        <v>585.678</v>
      </c>
    </row>
    <row r="510" spans="1:8" ht="48" customHeight="1">
      <c r="A510" s="37" t="s">
        <v>186</v>
      </c>
      <c r="B510" s="9" t="s">
        <v>375</v>
      </c>
      <c r="C510" s="9" t="s">
        <v>360</v>
      </c>
      <c r="D510" s="9" t="s">
        <v>657</v>
      </c>
      <c r="E510" s="9" t="s">
        <v>187</v>
      </c>
      <c r="F510" s="49">
        <f t="shared" si="18"/>
        <v>585.678</v>
      </c>
      <c r="G510" s="49"/>
      <c r="H510" s="49">
        <v>585.678</v>
      </c>
    </row>
    <row r="511" spans="1:10" s="131" customFormat="1" ht="16.5" customHeight="1">
      <c r="A511" s="47" t="s">
        <v>181</v>
      </c>
      <c r="B511" s="11" t="s">
        <v>363</v>
      </c>
      <c r="C511" s="11" t="s">
        <v>148</v>
      </c>
      <c r="D511" s="11" t="s">
        <v>307</v>
      </c>
      <c r="E511" s="11" t="s">
        <v>393</v>
      </c>
      <c r="F511" s="91">
        <f t="shared" si="18"/>
        <v>21097.27474</v>
      </c>
      <c r="G511" s="91">
        <f>G512+G560</f>
        <v>15521.651609999999</v>
      </c>
      <c r="H511" s="91">
        <f>H512+H560</f>
        <v>5575.62313</v>
      </c>
      <c r="I511" s="145"/>
      <c r="J511" s="134"/>
    </row>
    <row r="512" spans="1:8" s="113" customFormat="1" ht="18" customHeight="1">
      <c r="A512" s="22" t="s">
        <v>427</v>
      </c>
      <c r="B512" s="19" t="s">
        <v>363</v>
      </c>
      <c r="C512" s="19" t="s">
        <v>147</v>
      </c>
      <c r="D512" s="19" t="s">
        <v>307</v>
      </c>
      <c r="E512" s="19" t="s">
        <v>393</v>
      </c>
      <c r="F512" s="50">
        <f t="shared" si="18"/>
        <v>19899.489739999997</v>
      </c>
      <c r="G512" s="50">
        <f>G513</f>
        <v>14323.86661</v>
      </c>
      <c r="H512" s="50">
        <f>H513</f>
        <v>5575.62313</v>
      </c>
    </row>
    <row r="513" spans="1:10" s="113" customFormat="1" ht="49.5" customHeight="1">
      <c r="A513" s="22" t="s">
        <v>453</v>
      </c>
      <c r="B513" s="19" t="s">
        <v>363</v>
      </c>
      <c r="C513" s="19" t="s">
        <v>147</v>
      </c>
      <c r="D513" s="19" t="s">
        <v>78</v>
      </c>
      <c r="E513" s="19" t="s">
        <v>393</v>
      </c>
      <c r="F513" s="50">
        <f t="shared" si="18"/>
        <v>19899.489739999997</v>
      </c>
      <c r="G513" s="50">
        <f>G514+G521+G528+G531+G557+G519+G538+G543+G550</f>
        <v>14323.86661</v>
      </c>
      <c r="H513" s="50">
        <f>H514+H521+H528+H531+H557+H519+H538+H543+H550</f>
        <v>5575.62313</v>
      </c>
      <c r="I513" s="119"/>
      <c r="J513" s="142"/>
    </row>
    <row r="514" spans="1:8" ht="69.75" customHeight="1">
      <c r="A514" s="23" t="s">
        <v>511</v>
      </c>
      <c r="B514" s="9" t="s">
        <v>363</v>
      </c>
      <c r="C514" s="9" t="s">
        <v>147</v>
      </c>
      <c r="D514" s="9" t="s">
        <v>79</v>
      </c>
      <c r="E514" s="9" t="s">
        <v>393</v>
      </c>
      <c r="F514" s="49">
        <f t="shared" si="18"/>
        <v>9661.785960000001</v>
      </c>
      <c r="G514" s="49">
        <f>G515+G517</f>
        <v>9661.785960000001</v>
      </c>
      <c r="H514" s="49"/>
    </row>
    <row r="515" spans="1:8" ht="50.25" customHeight="1">
      <c r="A515" s="18" t="s">
        <v>208</v>
      </c>
      <c r="B515" s="9" t="s">
        <v>363</v>
      </c>
      <c r="C515" s="9" t="s">
        <v>147</v>
      </c>
      <c r="D515" s="9" t="s">
        <v>80</v>
      </c>
      <c r="E515" s="9" t="s">
        <v>209</v>
      </c>
      <c r="F515" s="49">
        <f t="shared" si="18"/>
        <v>8812.830960000001</v>
      </c>
      <c r="G515" s="49">
        <f>G516</f>
        <v>8812.830960000001</v>
      </c>
      <c r="H515" s="49"/>
    </row>
    <row r="516" spans="1:8" ht="18" customHeight="1">
      <c r="A516" s="18" t="s">
        <v>210</v>
      </c>
      <c r="B516" s="9" t="s">
        <v>363</v>
      </c>
      <c r="C516" s="9" t="s">
        <v>147</v>
      </c>
      <c r="D516" s="9" t="s">
        <v>81</v>
      </c>
      <c r="E516" s="9" t="s">
        <v>275</v>
      </c>
      <c r="F516" s="49">
        <f t="shared" si="18"/>
        <v>8812.830960000001</v>
      </c>
      <c r="G516" s="49">
        <f>8843.134-30.30303-0.00001</f>
        <v>8812.830960000001</v>
      </c>
      <c r="H516" s="49"/>
    </row>
    <row r="517" spans="1:8" ht="112.5" customHeight="1">
      <c r="A517" s="18" t="s">
        <v>100</v>
      </c>
      <c r="B517" s="9" t="s">
        <v>363</v>
      </c>
      <c r="C517" s="9" t="s">
        <v>147</v>
      </c>
      <c r="D517" s="9" t="s">
        <v>99</v>
      </c>
      <c r="E517" s="9" t="s">
        <v>275</v>
      </c>
      <c r="F517" s="49">
        <f t="shared" si="18"/>
        <v>848.9549999999999</v>
      </c>
      <c r="G517" s="49">
        <f>G518</f>
        <v>848.9549999999999</v>
      </c>
      <c r="H517" s="49"/>
    </row>
    <row r="518" spans="1:8" ht="18" customHeight="1">
      <c r="A518" s="18" t="s">
        <v>210</v>
      </c>
      <c r="B518" s="9" t="s">
        <v>363</v>
      </c>
      <c r="C518" s="9" t="s">
        <v>147</v>
      </c>
      <c r="D518" s="9" t="s">
        <v>99</v>
      </c>
      <c r="E518" s="9" t="s">
        <v>275</v>
      </c>
      <c r="F518" s="49">
        <f t="shared" si="18"/>
        <v>848.9549999999999</v>
      </c>
      <c r="G518" s="49">
        <f>226.8+622.155</f>
        <v>848.9549999999999</v>
      </c>
      <c r="H518" s="49"/>
    </row>
    <row r="519" spans="1:8" ht="102.75" customHeight="1" hidden="1">
      <c r="A519" s="18" t="s">
        <v>720</v>
      </c>
      <c r="B519" s="9" t="s">
        <v>363</v>
      </c>
      <c r="C519" s="9" t="s">
        <v>147</v>
      </c>
      <c r="D519" s="9" t="s">
        <v>743</v>
      </c>
      <c r="E519" s="9" t="s">
        <v>393</v>
      </c>
      <c r="F519" s="49">
        <f>G519</f>
        <v>0</v>
      </c>
      <c r="G519" s="49">
        <f>G520</f>
        <v>0</v>
      </c>
      <c r="H519" s="49"/>
    </row>
    <row r="520" spans="1:8" ht="21" customHeight="1" hidden="1">
      <c r="A520" s="18" t="s">
        <v>210</v>
      </c>
      <c r="B520" s="9" t="s">
        <v>363</v>
      </c>
      <c r="C520" s="9" t="s">
        <v>147</v>
      </c>
      <c r="D520" s="9" t="s">
        <v>743</v>
      </c>
      <c r="E520" s="9" t="s">
        <v>275</v>
      </c>
      <c r="F520" s="49">
        <f>G520</f>
        <v>0</v>
      </c>
      <c r="G520" s="49">
        <f>25-25</f>
        <v>0</v>
      </c>
      <c r="H520" s="49"/>
    </row>
    <row r="521" spans="1:8" ht="77.25" customHeight="1" hidden="1">
      <c r="A521" s="47" t="s">
        <v>560</v>
      </c>
      <c r="B521" s="11" t="s">
        <v>363</v>
      </c>
      <c r="C521" s="11" t="s">
        <v>147</v>
      </c>
      <c r="D521" s="11" t="s">
        <v>79</v>
      </c>
      <c r="E521" s="11" t="s">
        <v>393</v>
      </c>
      <c r="F521" s="91">
        <f>G521+H521</f>
        <v>0</v>
      </c>
      <c r="G521" s="91">
        <f>G522+G525</f>
        <v>0</v>
      </c>
      <c r="H521" s="91">
        <f>H522</f>
        <v>0</v>
      </c>
    </row>
    <row r="522" spans="1:8" ht="79.5" customHeight="1" hidden="1">
      <c r="A522" s="22" t="s">
        <v>561</v>
      </c>
      <c r="B522" s="19" t="s">
        <v>363</v>
      </c>
      <c r="C522" s="19" t="s">
        <v>147</v>
      </c>
      <c r="D522" s="19" t="s">
        <v>562</v>
      </c>
      <c r="E522" s="19" t="s">
        <v>393</v>
      </c>
      <c r="F522" s="50">
        <f>G522+H522</f>
        <v>0</v>
      </c>
      <c r="G522" s="50">
        <f>G523</f>
        <v>0</v>
      </c>
      <c r="H522" s="50">
        <f>H523</f>
        <v>0</v>
      </c>
    </row>
    <row r="523" spans="1:8" ht="48.75" customHeight="1" hidden="1">
      <c r="A523" s="18" t="s">
        <v>208</v>
      </c>
      <c r="B523" s="9" t="s">
        <v>363</v>
      </c>
      <c r="C523" s="9" t="s">
        <v>147</v>
      </c>
      <c r="D523" s="9" t="s">
        <v>562</v>
      </c>
      <c r="E523" s="9" t="s">
        <v>209</v>
      </c>
      <c r="F523" s="49">
        <f>G523+H523</f>
        <v>0</v>
      </c>
      <c r="G523" s="49">
        <f>G524</f>
        <v>0</v>
      </c>
      <c r="H523" s="49">
        <f>H524</f>
        <v>0</v>
      </c>
    </row>
    <row r="524" spans="1:8" ht="20.25" customHeight="1" hidden="1">
      <c r="A524" s="18" t="s">
        <v>210</v>
      </c>
      <c r="B524" s="9" t="s">
        <v>363</v>
      </c>
      <c r="C524" s="9" t="s">
        <v>147</v>
      </c>
      <c r="D524" s="9" t="s">
        <v>562</v>
      </c>
      <c r="E524" s="9" t="s">
        <v>275</v>
      </c>
      <c r="F524" s="49">
        <f>G524+H524</f>
        <v>0</v>
      </c>
      <c r="G524" s="49"/>
      <c r="H524" s="49">
        <v>0</v>
      </c>
    </row>
    <row r="525" spans="1:8" ht="128.25" customHeight="1" hidden="1">
      <c r="A525" s="22" t="s">
        <v>583</v>
      </c>
      <c r="B525" s="19" t="s">
        <v>363</v>
      </c>
      <c r="C525" s="19" t="s">
        <v>147</v>
      </c>
      <c r="D525" s="19" t="s">
        <v>563</v>
      </c>
      <c r="E525" s="19" t="s">
        <v>393</v>
      </c>
      <c r="F525" s="50">
        <f>G525</f>
        <v>0</v>
      </c>
      <c r="G525" s="50">
        <f>G526</f>
        <v>0</v>
      </c>
      <c r="H525" s="50"/>
    </row>
    <row r="526" spans="1:8" ht="51.75" customHeight="1" hidden="1">
      <c r="A526" s="18" t="s">
        <v>208</v>
      </c>
      <c r="B526" s="9" t="s">
        <v>363</v>
      </c>
      <c r="C526" s="9" t="s">
        <v>147</v>
      </c>
      <c r="D526" s="9" t="s">
        <v>563</v>
      </c>
      <c r="E526" s="9" t="s">
        <v>209</v>
      </c>
      <c r="F526" s="49">
        <f>G526</f>
        <v>0</v>
      </c>
      <c r="G526" s="49">
        <f>G527</f>
        <v>0</v>
      </c>
      <c r="H526" s="49"/>
    </row>
    <row r="527" spans="1:8" ht="23.25" customHeight="1" hidden="1">
      <c r="A527" s="18" t="s">
        <v>210</v>
      </c>
      <c r="B527" s="9" t="s">
        <v>363</v>
      </c>
      <c r="C527" s="9" t="s">
        <v>147</v>
      </c>
      <c r="D527" s="9" t="s">
        <v>563</v>
      </c>
      <c r="E527" s="9" t="s">
        <v>275</v>
      </c>
      <c r="F527" s="49">
        <f>G527</f>
        <v>0</v>
      </c>
      <c r="G527" s="49">
        <v>0</v>
      </c>
      <c r="H527" s="49"/>
    </row>
    <row r="528" spans="1:8" ht="72.75" customHeight="1">
      <c r="A528" s="23" t="s">
        <v>512</v>
      </c>
      <c r="B528" s="9" t="s">
        <v>363</v>
      </c>
      <c r="C528" s="9" t="s">
        <v>147</v>
      </c>
      <c r="D528" s="9" t="s">
        <v>82</v>
      </c>
      <c r="E528" s="9" t="s">
        <v>393</v>
      </c>
      <c r="F528" s="49">
        <f>G528+H528</f>
        <v>2946.87</v>
      </c>
      <c r="G528" s="49">
        <f>G529</f>
        <v>2946.87</v>
      </c>
      <c r="H528" s="49"/>
    </row>
    <row r="529" spans="1:8" ht="48" customHeight="1">
      <c r="A529" s="18" t="s">
        <v>208</v>
      </c>
      <c r="B529" s="9" t="s">
        <v>363</v>
      </c>
      <c r="C529" s="9" t="s">
        <v>147</v>
      </c>
      <c r="D529" s="9" t="s">
        <v>82</v>
      </c>
      <c r="E529" s="9" t="s">
        <v>209</v>
      </c>
      <c r="F529" s="49">
        <f>G529+H529</f>
        <v>2946.87</v>
      </c>
      <c r="G529" s="49">
        <f>G530</f>
        <v>2946.87</v>
      </c>
      <c r="H529" s="49"/>
    </row>
    <row r="530" spans="1:8" ht="18" customHeight="1">
      <c r="A530" s="18" t="s">
        <v>210</v>
      </c>
      <c r="B530" s="9" t="s">
        <v>363</v>
      </c>
      <c r="C530" s="9" t="s">
        <v>147</v>
      </c>
      <c r="D530" s="9" t="s">
        <v>82</v>
      </c>
      <c r="E530" s="9" t="s">
        <v>275</v>
      </c>
      <c r="F530" s="49">
        <f>G530+H530</f>
        <v>2946.87</v>
      </c>
      <c r="G530" s="49">
        <v>2946.87</v>
      </c>
      <c r="H530" s="49"/>
    </row>
    <row r="531" spans="1:8" ht="66.75" customHeight="1" hidden="1">
      <c r="A531" s="47" t="s">
        <v>564</v>
      </c>
      <c r="B531" s="9" t="s">
        <v>363</v>
      </c>
      <c r="C531" s="9" t="s">
        <v>147</v>
      </c>
      <c r="D531" s="11" t="s">
        <v>565</v>
      </c>
      <c r="E531" s="11" t="s">
        <v>393</v>
      </c>
      <c r="F531" s="91">
        <f>G531+H531</f>
        <v>0</v>
      </c>
      <c r="G531" s="91">
        <f>G535</f>
        <v>0</v>
      </c>
      <c r="H531" s="91">
        <f>H532</f>
        <v>0</v>
      </c>
    </row>
    <row r="532" spans="1:8" ht="75" customHeight="1" hidden="1">
      <c r="A532" s="22" t="s">
        <v>584</v>
      </c>
      <c r="B532" s="9" t="s">
        <v>363</v>
      </c>
      <c r="C532" s="9" t="s">
        <v>147</v>
      </c>
      <c r="D532" s="19" t="s">
        <v>566</v>
      </c>
      <c r="E532" s="19" t="s">
        <v>393</v>
      </c>
      <c r="F532" s="50">
        <f>H532</f>
        <v>0</v>
      </c>
      <c r="G532" s="50"/>
      <c r="H532" s="50">
        <f>H533</f>
        <v>0</v>
      </c>
    </row>
    <row r="533" spans="1:8" ht="48.75" customHeight="1" hidden="1">
      <c r="A533" s="18" t="s">
        <v>208</v>
      </c>
      <c r="B533" s="9" t="s">
        <v>363</v>
      </c>
      <c r="C533" s="9" t="s">
        <v>147</v>
      </c>
      <c r="D533" s="9" t="s">
        <v>566</v>
      </c>
      <c r="E533" s="9" t="s">
        <v>209</v>
      </c>
      <c r="F533" s="49">
        <f>H533</f>
        <v>0</v>
      </c>
      <c r="G533" s="49"/>
      <c r="H533" s="49">
        <f>H534</f>
        <v>0</v>
      </c>
    </row>
    <row r="534" spans="1:8" ht="24.75" customHeight="1" hidden="1">
      <c r="A534" s="18" t="s">
        <v>210</v>
      </c>
      <c r="B534" s="9" t="s">
        <v>363</v>
      </c>
      <c r="C534" s="9" t="s">
        <v>147</v>
      </c>
      <c r="D534" s="9" t="s">
        <v>566</v>
      </c>
      <c r="E534" s="9" t="s">
        <v>275</v>
      </c>
      <c r="F534" s="49">
        <f>H534</f>
        <v>0</v>
      </c>
      <c r="G534" s="49"/>
      <c r="H534" s="49">
        <v>0</v>
      </c>
    </row>
    <row r="535" spans="1:8" ht="108" customHeight="1" hidden="1">
      <c r="A535" s="22" t="s">
        <v>585</v>
      </c>
      <c r="B535" s="9" t="s">
        <v>363</v>
      </c>
      <c r="C535" s="9" t="s">
        <v>147</v>
      </c>
      <c r="D535" s="19" t="s">
        <v>567</v>
      </c>
      <c r="E535" s="19" t="s">
        <v>393</v>
      </c>
      <c r="F535" s="50">
        <f>G535</f>
        <v>0</v>
      </c>
      <c r="G535" s="50">
        <f>G536</f>
        <v>0</v>
      </c>
      <c r="H535" s="50"/>
    </row>
    <row r="536" spans="1:9" ht="48.75" customHeight="1" hidden="1">
      <c r="A536" s="18" t="s">
        <v>208</v>
      </c>
      <c r="B536" s="9" t="s">
        <v>363</v>
      </c>
      <c r="C536" s="9" t="s">
        <v>147</v>
      </c>
      <c r="D536" s="9" t="s">
        <v>567</v>
      </c>
      <c r="E536" s="9" t="s">
        <v>209</v>
      </c>
      <c r="F536" s="49">
        <f>G536</f>
        <v>0</v>
      </c>
      <c r="G536" s="49">
        <f>G537</f>
        <v>0</v>
      </c>
      <c r="H536" s="49"/>
      <c r="I536" s="121"/>
    </row>
    <row r="537" spans="1:9" ht="23.25" customHeight="1" hidden="1">
      <c r="A537" s="18" t="s">
        <v>210</v>
      </c>
      <c r="B537" s="9" t="s">
        <v>363</v>
      </c>
      <c r="C537" s="9" t="s">
        <v>147</v>
      </c>
      <c r="D537" s="9" t="s">
        <v>567</v>
      </c>
      <c r="E537" s="9" t="s">
        <v>275</v>
      </c>
      <c r="F537" s="49">
        <f>G537</f>
        <v>0</v>
      </c>
      <c r="G537" s="49">
        <v>0</v>
      </c>
      <c r="H537" s="49"/>
      <c r="I537" s="114"/>
    </row>
    <row r="538" spans="1:9" ht="53.25" customHeight="1">
      <c r="A538" s="47" t="s">
        <v>850</v>
      </c>
      <c r="B538" s="9" t="s">
        <v>363</v>
      </c>
      <c r="C538" s="9" t="s">
        <v>147</v>
      </c>
      <c r="D538" s="11" t="s">
        <v>79</v>
      </c>
      <c r="E538" s="11" t="s">
        <v>393</v>
      </c>
      <c r="F538" s="91">
        <f>G538+H538</f>
        <v>2498.58232</v>
      </c>
      <c r="G538" s="91">
        <f>G539+G541</f>
        <v>25</v>
      </c>
      <c r="H538" s="91">
        <f>H539</f>
        <v>2473.58232</v>
      </c>
      <c r="I538" s="114"/>
    </row>
    <row r="539" spans="1:9" ht="79.5" customHeight="1">
      <c r="A539" s="22" t="s">
        <v>849</v>
      </c>
      <c r="B539" s="9" t="s">
        <v>363</v>
      </c>
      <c r="C539" s="9" t="s">
        <v>147</v>
      </c>
      <c r="D539" s="19" t="s">
        <v>815</v>
      </c>
      <c r="E539" s="19" t="s">
        <v>209</v>
      </c>
      <c r="F539" s="49">
        <f>G539+H539</f>
        <v>2473.58232</v>
      </c>
      <c r="G539" s="50">
        <f>G540</f>
        <v>0</v>
      </c>
      <c r="H539" s="50">
        <f>H540</f>
        <v>2473.58232</v>
      </c>
      <c r="I539" s="114"/>
    </row>
    <row r="540" spans="1:9" ht="23.25" customHeight="1">
      <c r="A540" s="18" t="s">
        <v>210</v>
      </c>
      <c r="B540" s="9" t="s">
        <v>363</v>
      </c>
      <c r="C540" s="9" t="s">
        <v>147</v>
      </c>
      <c r="D540" s="19" t="s">
        <v>815</v>
      </c>
      <c r="E540" s="9" t="s">
        <v>275</v>
      </c>
      <c r="F540" s="49">
        <f>G540+H540</f>
        <v>2473.58232</v>
      </c>
      <c r="G540" s="49">
        <v>0</v>
      </c>
      <c r="H540" s="49">
        <v>2473.58232</v>
      </c>
      <c r="I540" s="114"/>
    </row>
    <row r="541" spans="1:9" ht="95.25" customHeight="1">
      <c r="A541" s="22" t="s">
        <v>814</v>
      </c>
      <c r="B541" s="9" t="s">
        <v>363</v>
      </c>
      <c r="C541" s="9" t="s">
        <v>147</v>
      </c>
      <c r="D541" s="19" t="s">
        <v>816</v>
      </c>
      <c r="E541" s="19" t="s">
        <v>209</v>
      </c>
      <c r="F541" s="50">
        <f>G541+H541</f>
        <v>25</v>
      </c>
      <c r="G541" s="50">
        <f>G542</f>
        <v>25</v>
      </c>
      <c r="H541" s="50">
        <f>H542</f>
        <v>0</v>
      </c>
      <c r="I541" s="114"/>
    </row>
    <row r="542" spans="1:9" ht="18" customHeight="1">
      <c r="A542" s="18" t="s">
        <v>210</v>
      </c>
      <c r="B542" s="9" t="s">
        <v>363</v>
      </c>
      <c r="C542" s="9" t="s">
        <v>147</v>
      </c>
      <c r="D542" s="9" t="s">
        <v>851</v>
      </c>
      <c r="E542" s="9" t="s">
        <v>275</v>
      </c>
      <c r="F542" s="49">
        <f>G542+H542</f>
        <v>25</v>
      </c>
      <c r="G542" s="49">
        <v>25</v>
      </c>
      <c r="H542" s="49">
        <v>0</v>
      </c>
      <c r="I542" s="114"/>
    </row>
    <row r="543" spans="1:9" ht="48" customHeight="1">
      <c r="A543" s="47" t="s">
        <v>929</v>
      </c>
      <c r="B543" s="11" t="s">
        <v>363</v>
      </c>
      <c r="C543" s="11" t="s">
        <v>147</v>
      </c>
      <c r="D543" s="11" t="s">
        <v>79</v>
      </c>
      <c r="E543" s="11" t="s">
        <v>393</v>
      </c>
      <c r="F543" s="91">
        <f aca="true" t="shared" si="19" ref="F543:F549">G543+H543</f>
        <v>3030.30303</v>
      </c>
      <c r="G543" s="91">
        <f>G547</f>
        <v>30.30303</v>
      </c>
      <c r="H543" s="91">
        <f>H544</f>
        <v>3000</v>
      </c>
      <c r="I543" s="114"/>
    </row>
    <row r="544" spans="1:9" ht="63" customHeight="1">
      <c r="A544" s="18" t="s">
        <v>926</v>
      </c>
      <c r="B544" s="9" t="s">
        <v>363</v>
      </c>
      <c r="C544" s="9" t="s">
        <v>147</v>
      </c>
      <c r="D544" s="9" t="s">
        <v>928</v>
      </c>
      <c r="E544" s="9" t="s">
        <v>393</v>
      </c>
      <c r="F544" s="49">
        <f t="shared" si="19"/>
        <v>3000</v>
      </c>
      <c r="G544" s="49">
        <v>0</v>
      </c>
      <c r="H544" s="49">
        <f>H545</f>
        <v>3000</v>
      </c>
      <c r="I544" s="114"/>
    </row>
    <row r="545" spans="1:9" ht="48.75" customHeight="1">
      <c r="A545" s="18" t="s">
        <v>208</v>
      </c>
      <c r="B545" s="9" t="s">
        <v>363</v>
      </c>
      <c r="C545" s="9" t="s">
        <v>147</v>
      </c>
      <c r="D545" s="9" t="s">
        <v>928</v>
      </c>
      <c r="E545" s="9" t="s">
        <v>209</v>
      </c>
      <c r="F545" s="49">
        <f t="shared" si="19"/>
        <v>3000</v>
      </c>
      <c r="G545" s="49">
        <v>0</v>
      </c>
      <c r="H545" s="49">
        <f>H546</f>
        <v>3000</v>
      </c>
      <c r="I545" s="114"/>
    </row>
    <row r="546" spans="1:9" ht="18" customHeight="1">
      <c r="A546" s="18" t="s">
        <v>210</v>
      </c>
      <c r="B546" s="9" t="s">
        <v>363</v>
      </c>
      <c r="C546" s="9" t="s">
        <v>147</v>
      </c>
      <c r="D546" s="9" t="s">
        <v>928</v>
      </c>
      <c r="E546" s="9" t="s">
        <v>275</v>
      </c>
      <c r="F546" s="49">
        <f t="shared" si="19"/>
        <v>3000</v>
      </c>
      <c r="G546" s="49">
        <v>0</v>
      </c>
      <c r="H546" s="49">
        <v>3000</v>
      </c>
      <c r="I546" s="114"/>
    </row>
    <row r="547" spans="1:9" ht="80.25" customHeight="1">
      <c r="A547" s="18" t="s">
        <v>927</v>
      </c>
      <c r="B547" s="9" t="s">
        <v>363</v>
      </c>
      <c r="C547" s="9" t="s">
        <v>147</v>
      </c>
      <c r="D547" s="9" t="s">
        <v>931</v>
      </c>
      <c r="E547" s="9" t="s">
        <v>393</v>
      </c>
      <c r="F547" s="49">
        <f t="shared" si="19"/>
        <v>30.30303</v>
      </c>
      <c r="G547" s="49">
        <f>G548</f>
        <v>30.30303</v>
      </c>
      <c r="H547" s="49">
        <v>0</v>
      </c>
      <c r="I547" s="114"/>
    </row>
    <row r="548" spans="1:9" ht="51.75" customHeight="1">
      <c r="A548" s="18" t="s">
        <v>208</v>
      </c>
      <c r="B548" s="9" t="s">
        <v>363</v>
      </c>
      <c r="C548" s="9" t="s">
        <v>147</v>
      </c>
      <c r="D548" s="9" t="s">
        <v>931</v>
      </c>
      <c r="E548" s="9" t="s">
        <v>209</v>
      </c>
      <c r="F548" s="49">
        <f t="shared" si="19"/>
        <v>30.30303</v>
      </c>
      <c r="G548" s="49">
        <f>G549</f>
        <v>30.30303</v>
      </c>
      <c r="H548" s="49">
        <v>0</v>
      </c>
      <c r="I548" s="114"/>
    </row>
    <row r="549" spans="1:9" ht="18" customHeight="1">
      <c r="A549" s="18" t="s">
        <v>210</v>
      </c>
      <c r="B549" s="9" t="s">
        <v>363</v>
      </c>
      <c r="C549" s="9" t="s">
        <v>147</v>
      </c>
      <c r="D549" s="9" t="s">
        <v>931</v>
      </c>
      <c r="E549" s="9" t="s">
        <v>275</v>
      </c>
      <c r="F549" s="49">
        <f t="shared" si="19"/>
        <v>30.30303</v>
      </c>
      <c r="G549" s="49">
        <v>30.30303</v>
      </c>
      <c r="H549" s="49">
        <v>0</v>
      </c>
      <c r="I549" s="114"/>
    </row>
    <row r="550" spans="1:9" ht="66.75" customHeight="1">
      <c r="A550" s="30" t="s">
        <v>938</v>
      </c>
      <c r="B550" s="44" t="s">
        <v>363</v>
      </c>
      <c r="C550" s="44" t="s">
        <v>147</v>
      </c>
      <c r="D550" s="44" t="s">
        <v>940</v>
      </c>
      <c r="E550" s="44" t="s">
        <v>393</v>
      </c>
      <c r="F550" s="89">
        <f>G550+H550</f>
        <v>102.06142999999999</v>
      </c>
      <c r="G550" s="89">
        <f>G554</f>
        <v>0.02062</v>
      </c>
      <c r="H550" s="89">
        <f>H551</f>
        <v>102.04081</v>
      </c>
      <c r="I550" s="114"/>
    </row>
    <row r="551" spans="1:9" ht="99" customHeight="1">
      <c r="A551" s="18" t="s">
        <v>945</v>
      </c>
      <c r="B551" s="9" t="s">
        <v>363</v>
      </c>
      <c r="C551" s="9" t="s">
        <v>147</v>
      </c>
      <c r="D551" s="9" t="s">
        <v>947</v>
      </c>
      <c r="E551" s="9" t="s">
        <v>393</v>
      </c>
      <c r="F551" s="49">
        <f>G551+H551</f>
        <v>102.04081</v>
      </c>
      <c r="G551" s="49"/>
      <c r="H551" s="49">
        <f>H552</f>
        <v>102.04081</v>
      </c>
      <c r="I551" s="114"/>
    </row>
    <row r="552" spans="1:9" ht="51" customHeight="1">
      <c r="A552" s="18" t="s">
        <v>208</v>
      </c>
      <c r="B552" s="9" t="s">
        <v>363</v>
      </c>
      <c r="C552" s="9" t="s">
        <v>147</v>
      </c>
      <c r="D552" s="9" t="s">
        <v>947</v>
      </c>
      <c r="E552" s="9" t="s">
        <v>209</v>
      </c>
      <c r="F552" s="49">
        <f>G552+H552</f>
        <v>102.04081</v>
      </c>
      <c r="G552" s="49"/>
      <c r="H552" s="49">
        <f>H553</f>
        <v>102.04081</v>
      </c>
      <c r="I552" s="114"/>
    </row>
    <row r="553" spans="1:9" ht="16.5" customHeight="1">
      <c r="A553" s="18" t="s">
        <v>210</v>
      </c>
      <c r="B553" s="9" t="s">
        <v>363</v>
      </c>
      <c r="C553" s="9" t="s">
        <v>147</v>
      </c>
      <c r="D553" s="9" t="s">
        <v>947</v>
      </c>
      <c r="E553" s="9" t="s">
        <v>275</v>
      </c>
      <c r="F553" s="49">
        <f>G553+H553</f>
        <v>102.04081</v>
      </c>
      <c r="G553" s="49"/>
      <c r="H553" s="49">
        <v>102.04081</v>
      </c>
      <c r="I553" s="114"/>
    </row>
    <row r="554" spans="1:9" ht="117" customHeight="1">
      <c r="A554" s="18" t="s">
        <v>939</v>
      </c>
      <c r="B554" s="9" t="s">
        <v>363</v>
      </c>
      <c r="C554" s="9" t="s">
        <v>147</v>
      </c>
      <c r="D554" s="9" t="s">
        <v>943</v>
      </c>
      <c r="E554" s="9" t="s">
        <v>393</v>
      </c>
      <c r="F554" s="49">
        <f>G554</f>
        <v>0.02062</v>
      </c>
      <c r="G554" s="49">
        <f>G555</f>
        <v>0.02062</v>
      </c>
      <c r="H554" s="49"/>
      <c r="I554" s="114"/>
    </row>
    <row r="555" spans="1:9" ht="51" customHeight="1">
      <c r="A555" s="18" t="s">
        <v>208</v>
      </c>
      <c r="B555" s="9" t="s">
        <v>363</v>
      </c>
      <c r="C555" s="9" t="s">
        <v>147</v>
      </c>
      <c r="D555" s="9" t="s">
        <v>943</v>
      </c>
      <c r="E555" s="9" t="s">
        <v>209</v>
      </c>
      <c r="F555" s="49">
        <f>G555</f>
        <v>0.02062</v>
      </c>
      <c r="G555" s="49">
        <f>G556</f>
        <v>0.02062</v>
      </c>
      <c r="H555" s="49"/>
      <c r="I555" s="114"/>
    </row>
    <row r="556" spans="1:9" ht="18" customHeight="1">
      <c r="A556" s="18" t="s">
        <v>210</v>
      </c>
      <c r="B556" s="9" t="s">
        <v>363</v>
      </c>
      <c r="C556" s="9" t="s">
        <v>147</v>
      </c>
      <c r="D556" s="9" t="s">
        <v>943</v>
      </c>
      <c r="E556" s="9" t="s">
        <v>275</v>
      </c>
      <c r="F556" s="49">
        <f>G556</f>
        <v>0.02062</v>
      </c>
      <c r="G556" s="49">
        <f>0.02061+0.00001</f>
        <v>0.02062</v>
      </c>
      <c r="H556" s="49"/>
      <c r="I556" s="114"/>
    </row>
    <row r="557" spans="1:8" ht="102.75" customHeight="1">
      <c r="A557" s="23" t="s">
        <v>513</v>
      </c>
      <c r="B557" s="9" t="s">
        <v>363</v>
      </c>
      <c r="C557" s="9" t="s">
        <v>147</v>
      </c>
      <c r="D557" s="9" t="s">
        <v>83</v>
      </c>
      <c r="E557" s="9" t="s">
        <v>393</v>
      </c>
      <c r="F557" s="49">
        <f>G557+H557</f>
        <v>1659.887</v>
      </c>
      <c r="G557" s="49">
        <f>G558</f>
        <v>1659.887</v>
      </c>
      <c r="H557" s="49"/>
    </row>
    <row r="558" spans="1:8" ht="52.5" customHeight="1">
      <c r="A558" s="18" t="s">
        <v>208</v>
      </c>
      <c r="B558" s="9" t="s">
        <v>363</v>
      </c>
      <c r="C558" s="9" t="s">
        <v>147</v>
      </c>
      <c r="D558" s="9" t="s">
        <v>83</v>
      </c>
      <c r="E558" s="9" t="s">
        <v>209</v>
      </c>
      <c r="F558" s="49">
        <f>G558+H558</f>
        <v>1659.887</v>
      </c>
      <c r="G558" s="49">
        <f>G559</f>
        <v>1659.887</v>
      </c>
      <c r="H558" s="49"/>
    </row>
    <row r="559" spans="1:8" ht="16.5" customHeight="1">
      <c r="A559" s="18" t="s">
        <v>210</v>
      </c>
      <c r="B559" s="9" t="s">
        <v>363</v>
      </c>
      <c r="C559" s="9" t="s">
        <v>147</v>
      </c>
      <c r="D559" s="9" t="s">
        <v>83</v>
      </c>
      <c r="E559" s="9" t="s">
        <v>275</v>
      </c>
      <c r="F559" s="49">
        <f>G559+H559</f>
        <v>1659.887</v>
      </c>
      <c r="G559" s="49">
        <v>1659.887</v>
      </c>
      <c r="H559" s="49"/>
    </row>
    <row r="560" spans="1:10" ht="32.25" customHeight="1">
      <c r="A560" s="18" t="s">
        <v>12</v>
      </c>
      <c r="B560" s="9" t="s">
        <v>363</v>
      </c>
      <c r="C560" s="9" t="s">
        <v>158</v>
      </c>
      <c r="D560" s="9" t="s">
        <v>307</v>
      </c>
      <c r="E560" s="9" t="s">
        <v>393</v>
      </c>
      <c r="F560" s="49">
        <f>G560+H560</f>
        <v>1197.785</v>
      </c>
      <c r="G560" s="49">
        <f>G561+G578+G581+G586+G589+G583</f>
        <v>1197.785</v>
      </c>
      <c r="H560" s="49">
        <f>H561+H578+H581+H586+H589</f>
        <v>0</v>
      </c>
      <c r="J560" s="120"/>
    </row>
    <row r="561" spans="1:10" ht="50.25" customHeight="1">
      <c r="A561" s="22" t="s">
        <v>453</v>
      </c>
      <c r="B561" s="19" t="s">
        <v>363</v>
      </c>
      <c r="C561" s="19" t="s">
        <v>158</v>
      </c>
      <c r="D561" s="19" t="s">
        <v>78</v>
      </c>
      <c r="E561" s="19" t="s">
        <v>393</v>
      </c>
      <c r="F561" s="50">
        <f>G561</f>
        <v>1134.785</v>
      </c>
      <c r="G561" s="50">
        <f>G562+G565+G572+G575</f>
        <v>1134.785</v>
      </c>
      <c r="H561" s="50">
        <f>H562+H565</f>
        <v>0</v>
      </c>
      <c r="J561" s="120"/>
    </row>
    <row r="562" spans="1:8" ht="37.5" customHeight="1">
      <c r="A562" s="23" t="s">
        <v>514</v>
      </c>
      <c r="B562" s="9" t="s">
        <v>363</v>
      </c>
      <c r="C562" s="9" t="s">
        <v>158</v>
      </c>
      <c r="D562" s="9" t="s">
        <v>84</v>
      </c>
      <c r="E562" s="9" t="s">
        <v>393</v>
      </c>
      <c r="F562" s="49">
        <f aca="true" t="shared" si="20" ref="F562:F588">G562+H562</f>
        <v>1134.785</v>
      </c>
      <c r="G562" s="49">
        <f>G563</f>
        <v>1134.785</v>
      </c>
      <c r="H562" s="49"/>
    </row>
    <row r="563" spans="1:8" ht="50.25" customHeight="1">
      <c r="A563" s="18" t="s">
        <v>208</v>
      </c>
      <c r="B563" s="9" t="s">
        <v>363</v>
      </c>
      <c r="C563" s="9" t="s">
        <v>158</v>
      </c>
      <c r="D563" s="9" t="s">
        <v>84</v>
      </c>
      <c r="E563" s="9" t="s">
        <v>209</v>
      </c>
      <c r="F563" s="49">
        <f t="shared" si="20"/>
        <v>1134.785</v>
      </c>
      <c r="G563" s="49">
        <f>G564</f>
        <v>1134.785</v>
      </c>
      <c r="H563" s="49"/>
    </row>
    <row r="564" spans="1:9" ht="17.25" customHeight="1">
      <c r="A564" s="18" t="s">
        <v>210</v>
      </c>
      <c r="B564" s="9" t="s">
        <v>363</v>
      </c>
      <c r="C564" s="9" t="s">
        <v>158</v>
      </c>
      <c r="D564" s="9" t="s">
        <v>84</v>
      </c>
      <c r="E564" s="9" t="s">
        <v>275</v>
      </c>
      <c r="F564" s="49">
        <f t="shared" si="20"/>
        <v>1134.785</v>
      </c>
      <c r="G564" s="49">
        <v>1134.785</v>
      </c>
      <c r="H564" s="49"/>
      <c r="I564" s="120"/>
    </row>
    <row r="565" spans="1:9" ht="51" customHeight="1" hidden="1">
      <c r="A565" s="47" t="s">
        <v>812</v>
      </c>
      <c r="B565" s="11" t="s">
        <v>363</v>
      </c>
      <c r="C565" s="11" t="s">
        <v>158</v>
      </c>
      <c r="D565" s="11" t="s">
        <v>79</v>
      </c>
      <c r="E565" s="11" t="s">
        <v>393</v>
      </c>
      <c r="F565" s="91">
        <f>G565+H565</f>
        <v>0</v>
      </c>
      <c r="G565" s="91">
        <f>G569</f>
        <v>0</v>
      </c>
      <c r="H565" s="91">
        <f>H566</f>
        <v>0</v>
      </c>
      <c r="I565" s="120"/>
    </row>
    <row r="566" spans="1:9" ht="66" customHeight="1" hidden="1">
      <c r="A566" s="18" t="s">
        <v>813</v>
      </c>
      <c r="B566" s="9" t="s">
        <v>363</v>
      </c>
      <c r="C566" s="9" t="s">
        <v>158</v>
      </c>
      <c r="D566" s="9" t="s">
        <v>815</v>
      </c>
      <c r="E566" s="9" t="s">
        <v>393</v>
      </c>
      <c r="F566" s="49">
        <f aca="true" t="shared" si="21" ref="F566:F577">G566+H566</f>
        <v>0</v>
      </c>
      <c r="G566" s="49"/>
      <c r="H566" s="49">
        <f>H567</f>
        <v>0</v>
      </c>
      <c r="I566" s="120"/>
    </row>
    <row r="567" spans="1:9" ht="48.75" customHeight="1" hidden="1">
      <c r="A567" s="18" t="s">
        <v>208</v>
      </c>
      <c r="B567" s="9" t="s">
        <v>363</v>
      </c>
      <c r="C567" s="9" t="s">
        <v>158</v>
      </c>
      <c r="D567" s="9" t="s">
        <v>815</v>
      </c>
      <c r="E567" s="9" t="s">
        <v>209</v>
      </c>
      <c r="F567" s="49">
        <f t="shared" si="21"/>
        <v>0</v>
      </c>
      <c r="G567" s="49"/>
      <c r="H567" s="49">
        <f>H568</f>
        <v>0</v>
      </c>
      <c r="I567" s="120"/>
    </row>
    <row r="568" spans="1:9" ht="22.5" customHeight="1" hidden="1">
      <c r="A568" s="18" t="s">
        <v>210</v>
      </c>
      <c r="B568" s="9" t="s">
        <v>363</v>
      </c>
      <c r="C568" s="9" t="s">
        <v>158</v>
      </c>
      <c r="D568" s="9" t="s">
        <v>815</v>
      </c>
      <c r="E568" s="9" t="s">
        <v>275</v>
      </c>
      <c r="F568" s="49">
        <f t="shared" si="21"/>
        <v>0</v>
      </c>
      <c r="G568" s="49"/>
      <c r="H568" s="49">
        <v>0</v>
      </c>
      <c r="I568" s="120"/>
    </row>
    <row r="569" spans="1:9" ht="84" customHeight="1" hidden="1">
      <c r="A569" s="18" t="s">
        <v>814</v>
      </c>
      <c r="B569" s="9" t="s">
        <v>363</v>
      </c>
      <c r="C569" s="9" t="s">
        <v>158</v>
      </c>
      <c r="D569" s="9" t="s">
        <v>816</v>
      </c>
      <c r="E569" s="9" t="s">
        <v>393</v>
      </c>
      <c r="F569" s="49">
        <f t="shared" si="21"/>
        <v>0</v>
      </c>
      <c r="G569" s="49">
        <f>G570</f>
        <v>0</v>
      </c>
      <c r="H569" s="49"/>
      <c r="I569" s="120"/>
    </row>
    <row r="570" spans="1:9" ht="51" customHeight="1" hidden="1">
      <c r="A570" s="18" t="s">
        <v>208</v>
      </c>
      <c r="B570" s="9" t="s">
        <v>363</v>
      </c>
      <c r="C570" s="9" t="s">
        <v>158</v>
      </c>
      <c r="D570" s="9" t="s">
        <v>816</v>
      </c>
      <c r="E570" s="9" t="s">
        <v>209</v>
      </c>
      <c r="F570" s="49">
        <f t="shared" si="21"/>
        <v>0</v>
      </c>
      <c r="G570" s="49">
        <f>G571</f>
        <v>0</v>
      </c>
      <c r="H570" s="49"/>
      <c r="I570" s="120"/>
    </row>
    <row r="571" spans="1:9" ht="18.75" customHeight="1" hidden="1">
      <c r="A571" s="18" t="s">
        <v>210</v>
      </c>
      <c r="B571" s="9" t="s">
        <v>363</v>
      </c>
      <c r="C571" s="9" t="s">
        <v>158</v>
      </c>
      <c r="D571" s="9" t="s">
        <v>816</v>
      </c>
      <c r="E571" s="9" t="s">
        <v>275</v>
      </c>
      <c r="F571" s="49">
        <f t="shared" si="21"/>
        <v>0</v>
      </c>
      <c r="G571" s="49"/>
      <c r="H571" s="49"/>
      <c r="I571" s="120"/>
    </row>
    <row r="572" spans="1:9" ht="40.5" customHeight="1" hidden="1">
      <c r="A572" s="23" t="s">
        <v>893</v>
      </c>
      <c r="B572" s="9" t="s">
        <v>363</v>
      </c>
      <c r="C572" s="9" t="s">
        <v>158</v>
      </c>
      <c r="D572" s="9" t="s">
        <v>857</v>
      </c>
      <c r="E572" s="9" t="s">
        <v>393</v>
      </c>
      <c r="F572" s="49">
        <f t="shared" si="21"/>
        <v>0</v>
      </c>
      <c r="G572" s="49">
        <f>G573</f>
        <v>0</v>
      </c>
      <c r="H572" s="49">
        <f>H573</f>
        <v>0</v>
      </c>
      <c r="I572" s="120"/>
    </row>
    <row r="573" spans="1:9" ht="48.75" customHeight="1" hidden="1">
      <c r="A573" s="195" t="s">
        <v>208</v>
      </c>
      <c r="B573" s="9" t="s">
        <v>363</v>
      </c>
      <c r="C573" s="9" t="s">
        <v>158</v>
      </c>
      <c r="D573" s="9" t="s">
        <v>857</v>
      </c>
      <c r="E573" s="9" t="s">
        <v>209</v>
      </c>
      <c r="F573" s="49">
        <f t="shared" si="21"/>
        <v>0</v>
      </c>
      <c r="G573" s="49">
        <f>G574</f>
        <v>0</v>
      </c>
      <c r="H573" s="49">
        <f>H574</f>
        <v>0</v>
      </c>
      <c r="I573" s="120"/>
    </row>
    <row r="574" spans="1:9" ht="24" customHeight="1" hidden="1">
      <c r="A574" s="195" t="s">
        <v>210</v>
      </c>
      <c r="B574" s="9" t="s">
        <v>363</v>
      </c>
      <c r="C574" s="9" t="s">
        <v>158</v>
      </c>
      <c r="D574" s="9" t="s">
        <v>857</v>
      </c>
      <c r="E574" s="9" t="s">
        <v>275</v>
      </c>
      <c r="F574" s="49">
        <f t="shared" si="21"/>
        <v>0</v>
      </c>
      <c r="G574" s="49"/>
      <c r="H574" s="49"/>
      <c r="I574" s="120"/>
    </row>
    <row r="575" spans="1:9" ht="34.5" customHeight="1" hidden="1">
      <c r="A575" s="23" t="s">
        <v>894</v>
      </c>
      <c r="B575" s="9" t="s">
        <v>363</v>
      </c>
      <c r="C575" s="9" t="s">
        <v>158</v>
      </c>
      <c r="D575" s="9" t="s">
        <v>858</v>
      </c>
      <c r="E575" s="9" t="s">
        <v>393</v>
      </c>
      <c r="F575" s="49">
        <f t="shared" si="21"/>
        <v>0</v>
      </c>
      <c r="G575" s="49">
        <f>G576</f>
        <v>0</v>
      </c>
      <c r="H575" s="49">
        <f>H576</f>
        <v>0</v>
      </c>
      <c r="I575" s="120"/>
    </row>
    <row r="576" spans="1:9" ht="51.75" customHeight="1" hidden="1">
      <c r="A576" s="195" t="s">
        <v>208</v>
      </c>
      <c r="B576" s="9" t="s">
        <v>363</v>
      </c>
      <c r="C576" s="9" t="s">
        <v>158</v>
      </c>
      <c r="D576" s="9" t="s">
        <v>858</v>
      </c>
      <c r="E576" s="9" t="s">
        <v>209</v>
      </c>
      <c r="F576" s="49">
        <f t="shared" si="21"/>
        <v>0</v>
      </c>
      <c r="G576" s="49">
        <f>G577</f>
        <v>0</v>
      </c>
      <c r="H576" s="49">
        <f>H577</f>
        <v>0</v>
      </c>
      <c r="I576" s="120"/>
    </row>
    <row r="577" spans="1:9" ht="18.75" customHeight="1" hidden="1">
      <c r="A577" s="195" t="s">
        <v>210</v>
      </c>
      <c r="B577" s="9" t="s">
        <v>363</v>
      </c>
      <c r="C577" s="9" t="s">
        <v>158</v>
      </c>
      <c r="D577" s="9" t="s">
        <v>858</v>
      </c>
      <c r="E577" s="9" t="s">
        <v>275</v>
      </c>
      <c r="F577" s="49">
        <f t="shared" si="21"/>
        <v>0</v>
      </c>
      <c r="G577" s="49"/>
      <c r="H577" s="49"/>
      <c r="I577" s="120"/>
    </row>
    <row r="578" spans="1:8" s="113" customFormat="1" ht="48" customHeight="1">
      <c r="A578" s="22" t="s">
        <v>448</v>
      </c>
      <c r="B578" s="19" t="s">
        <v>363</v>
      </c>
      <c r="C578" s="19" t="s">
        <v>158</v>
      </c>
      <c r="D578" s="19" t="s">
        <v>33</v>
      </c>
      <c r="E578" s="19" t="s">
        <v>393</v>
      </c>
      <c r="F578" s="50">
        <f t="shared" si="20"/>
        <v>39</v>
      </c>
      <c r="G578" s="50">
        <f>G579</f>
        <v>39</v>
      </c>
      <c r="H578" s="50">
        <f>H579</f>
        <v>0</v>
      </c>
    </row>
    <row r="579" spans="1:8" ht="33.75" customHeight="1">
      <c r="A579" s="23" t="s">
        <v>85</v>
      </c>
      <c r="B579" s="9" t="s">
        <v>363</v>
      </c>
      <c r="C579" s="9" t="s">
        <v>158</v>
      </c>
      <c r="D579" s="9" t="s">
        <v>34</v>
      </c>
      <c r="E579" s="9" t="s">
        <v>393</v>
      </c>
      <c r="F579" s="49">
        <f t="shared" si="20"/>
        <v>39</v>
      </c>
      <c r="G579" s="49">
        <f>G580</f>
        <v>39</v>
      </c>
      <c r="H579" s="49">
        <f>H580</f>
        <v>0</v>
      </c>
    </row>
    <row r="580" spans="1:8" ht="17.25" customHeight="1">
      <c r="A580" s="18" t="s">
        <v>210</v>
      </c>
      <c r="B580" s="9" t="s">
        <v>363</v>
      </c>
      <c r="C580" s="9" t="s">
        <v>158</v>
      </c>
      <c r="D580" s="9" t="s">
        <v>86</v>
      </c>
      <c r="E580" s="9" t="s">
        <v>275</v>
      </c>
      <c r="F580" s="49">
        <f t="shared" si="20"/>
        <v>39</v>
      </c>
      <c r="G580" s="49">
        <v>39</v>
      </c>
      <c r="H580" s="49"/>
    </row>
    <row r="581" spans="1:8" s="113" customFormat="1" ht="64.5" customHeight="1">
      <c r="A581" s="22" t="s">
        <v>450</v>
      </c>
      <c r="B581" s="19" t="s">
        <v>363</v>
      </c>
      <c r="C581" s="19" t="s">
        <v>158</v>
      </c>
      <c r="D581" s="19" t="s">
        <v>73</v>
      </c>
      <c r="E581" s="19" t="s">
        <v>393</v>
      </c>
      <c r="F581" s="50">
        <f t="shared" si="20"/>
        <v>4</v>
      </c>
      <c r="G581" s="50">
        <f>G582</f>
        <v>4</v>
      </c>
      <c r="H581" s="50">
        <f>H582</f>
        <v>0</v>
      </c>
    </row>
    <row r="582" spans="1:8" s="131" customFormat="1" ht="33.75" customHeight="1">
      <c r="A582" s="18" t="s">
        <v>325</v>
      </c>
      <c r="B582" s="9" t="s">
        <v>363</v>
      </c>
      <c r="C582" s="9" t="s">
        <v>158</v>
      </c>
      <c r="D582" s="9" t="s">
        <v>87</v>
      </c>
      <c r="E582" s="9" t="s">
        <v>275</v>
      </c>
      <c r="F582" s="49">
        <f t="shared" si="20"/>
        <v>4</v>
      </c>
      <c r="G582" s="49">
        <v>4</v>
      </c>
      <c r="H582" s="91"/>
    </row>
    <row r="583" spans="1:8" s="131" customFormat="1" ht="48" customHeight="1">
      <c r="A583" s="22" t="s">
        <v>460</v>
      </c>
      <c r="B583" s="19" t="s">
        <v>363</v>
      </c>
      <c r="C583" s="19" t="s">
        <v>158</v>
      </c>
      <c r="D583" s="19" t="s">
        <v>43</v>
      </c>
      <c r="E583" s="19" t="s">
        <v>393</v>
      </c>
      <c r="F583" s="50">
        <f t="shared" si="20"/>
        <v>20</v>
      </c>
      <c r="G583" s="50">
        <f>G584</f>
        <v>20</v>
      </c>
      <c r="H583" s="50">
        <f>H585</f>
        <v>0</v>
      </c>
    </row>
    <row r="584" spans="1:8" ht="23.25" customHeight="1">
      <c r="A584" s="18" t="s">
        <v>210</v>
      </c>
      <c r="B584" s="9" t="s">
        <v>363</v>
      </c>
      <c r="C584" s="9" t="s">
        <v>158</v>
      </c>
      <c r="D584" s="3" t="s">
        <v>655</v>
      </c>
      <c r="E584" s="9" t="s">
        <v>275</v>
      </c>
      <c r="F584" s="50">
        <f t="shared" si="20"/>
        <v>20</v>
      </c>
      <c r="G584" s="49">
        <f>G585</f>
        <v>20</v>
      </c>
      <c r="H584" s="117"/>
    </row>
    <row r="585" spans="1:8" ht="35.25" customHeight="1">
      <c r="A585" s="18" t="s">
        <v>915</v>
      </c>
      <c r="B585" s="9" t="s">
        <v>363</v>
      </c>
      <c r="C585" s="9" t="s">
        <v>158</v>
      </c>
      <c r="D585" s="3" t="s">
        <v>655</v>
      </c>
      <c r="E585" s="9" t="s">
        <v>275</v>
      </c>
      <c r="F585" s="49">
        <f t="shared" si="20"/>
        <v>20</v>
      </c>
      <c r="G585" s="49">
        <v>20</v>
      </c>
      <c r="H585" s="90"/>
    </row>
    <row r="586" spans="1:8" ht="81" customHeight="1" hidden="1">
      <c r="A586" s="22" t="s">
        <v>503</v>
      </c>
      <c r="B586" s="19" t="s">
        <v>363</v>
      </c>
      <c r="C586" s="19" t="s">
        <v>158</v>
      </c>
      <c r="D586" s="19" t="s">
        <v>501</v>
      </c>
      <c r="E586" s="19" t="s">
        <v>393</v>
      </c>
      <c r="F586" s="50">
        <f t="shared" si="20"/>
        <v>0</v>
      </c>
      <c r="G586" s="50">
        <f>G587</f>
        <v>0</v>
      </c>
      <c r="H586" s="103"/>
    </row>
    <row r="587" spans="1:8" ht="49.5" customHeight="1" hidden="1">
      <c r="A587" s="18" t="s">
        <v>208</v>
      </c>
      <c r="B587" s="9" t="s">
        <v>363</v>
      </c>
      <c r="C587" s="9" t="s">
        <v>158</v>
      </c>
      <c r="D587" s="9" t="s">
        <v>781</v>
      </c>
      <c r="E587" s="9" t="s">
        <v>209</v>
      </c>
      <c r="F587" s="49">
        <f t="shared" si="20"/>
        <v>0</v>
      </c>
      <c r="G587" s="49">
        <f>G588</f>
        <v>0</v>
      </c>
      <c r="H587" s="90"/>
    </row>
    <row r="588" spans="1:8" ht="27" customHeight="1" hidden="1">
      <c r="A588" s="18" t="s">
        <v>210</v>
      </c>
      <c r="B588" s="9" t="s">
        <v>363</v>
      </c>
      <c r="C588" s="9" t="s">
        <v>158</v>
      </c>
      <c r="D588" s="9" t="s">
        <v>781</v>
      </c>
      <c r="E588" s="9" t="s">
        <v>275</v>
      </c>
      <c r="F588" s="49">
        <f t="shared" si="20"/>
        <v>0</v>
      </c>
      <c r="G588" s="49">
        <v>0</v>
      </c>
      <c r="H588" s="90"/>
    </row>
    <row r="589" spans="1:9" ht="51" customHeight="1" hidden="1">
      <c r="A589" s="22" t="s">
        <v>453</v>
      </c>
      <c r="B589" s="19" t="s">
        <v>363</v>
      </c>
      <c r="C589" s="19" t="s">
        <v>158</v>
      </c>
      <c r="D589" s="19" t="s">
        <v>78</v>
      </c>
      <c r="E589" s="19" t="s">
        <v>393</v>
      </c>
      <c r="F589" s="50">
        <f aca="true" t="shared" si="22" ref="F589:F594">G589</f>
        <v>0</v>
      </c>
      <c r="G589" s="50">
        <f>G590</f>
        <v>0</v>
      </c>
      <c r="H589" s="117"/>
      <c r="I589" s="118"/>
    </row>
    <row r="590" spans="1:8" ht="71.25" customHeight="1" hidden="1">
      <c r="A590" s="23" t="s">
        <v>515</v>
      </c>
      <c r="B590" s="9" t="s">
        <v>363</v>
      </c>
      <c r="C590" s="9" t="s">
        <v>158</v>
      </c>
      <c r="D590" s="9" t="s">
        <v>478</v>
      </c>
      <c r="E590" s="9" t="s">
        <v>393</v>
      </c>
      <c r="F590" s="49">
        <f t="shared" si="22"/>
        <v>0</v>
      </c>
      <c r="G590" s="49">
        <f>G591+G593</f>
        <v>0</v>
      </c>
      <c r="H590" s="117"/>
    </row>
    <row r="591" spans="1:8" ht="44.25" customHeight="1" hidden="1">
      <c r="A591" s="18" t="s">
        <v>182</v>
      </c>
      <c r="B591" s="9" t="s">
        <v>363</v>
      </c>
      <c r="C591" s="9" t="s">
        <v>158</v>
      </c>
      <c r="D591" s="9" t="s">
        <v>478</v>
      </c>
      <c r="E591" s="9" t="s">
        <v>152</v>
      </c>
      <c r="F591" s="49">
        <f t="shared" si="22"/>
        <v>0</v>
      </c>
      <c r="G591" s="49">
        <f>G592</f>
        <v>0</v>
      </c>
      <c r="H591" s="117"/>
    </row>
    <row r="592" spans="1:8" ht="33" customHeight="1" hidden="1">
      <c r="A592" s="18" t="s">
        <v>198</v>
      </c>
      <c r="B592" s="9" t="s">
        <v>363</v>
      </c>
      <c r="C592" s="9" t="s">
        <v>158</v>
      </c>
      <c r="D592" s="9" t="s">
        <v>478</v>
      </c>
      <c r="E592" s="9" t="s">
        <v>159</v>
      </c>
      <c r="F592" s="49">
        <f t="shared" si="22"/>
        <v>0</v>
      </c>
      <c r="G592" s="49">
        <v>0</v>
      </c>
      <c r="H592" s="117"/>
    </row>
    <row r="593" spans="1:8" ht="39.75" customHeight="1" hidden="1">
      <c r="A593" s="18" t="s">
        <v>185</v>
      </c>
      <c r="B593" s="9" t="s">
        <v>363</v>
      </c>
      <c r="C593" s="9" t="s">
        <v>158</v>
      </c>
      <c r="D593" s="9" t="s">
        <v>478</v>
      </c>
      <c r="E593" s="9" t="s">
        <v>156</v>
      </c>
      <c r="F593" s="49">
        <f t="shared" si="22"/>
        <v>0</v>
      </c>
      <c r="G593" s="49">
        <f>G594</f>
        <v>0</v>
      </c>
      <c r="H593" s="117"/>
    </row>
    <row r="594" spans="1:8" ht="47.25" customHeight="1" hidden="1">
      <c r="A594" s="37" t="s">
        <v>186</v>
      </c>
      <c r="B594" s="9" t="s">
        <v>363</v>
      </c>
      <c r="C594" s="9" t="s">
        <v>158</v>
      </c>
      <c r="D594" s="9" t="s">
        <v>478</v>
      </c>
      <c r="E594" s="9" t="s">
        <v>187</v>
      </c>
      <c r="F594" s="49">
        <f t="shared" si="22"/>
        <v>0</v>
      </c>
      <c r="G594" s="49">
        <v>0</v>
      </c>
      <c r="H594" s="117"/>
    </row>
    <row r="595" spans="1:8" ht="18.75" customHeight="1" hidden="1">
      <c r="A595" s="47" t="s">
        <v>886</v>
      </c>
      <c r="B595" s="11" t="s">
        <v>360</v>
      </c>
      <c r="C595" s="11" t="s">
        <v>148</v>
      </c>
      <c r="D595" s="11" t="s">
        <v>307</v>
      </c>
      <c r="E595" s="11" t="s">
        <v>393</v>
      </c>
      <c r="F595" s="91">
        <f>G595+H595</f>
        <v>0</v>
      </c>
      <c r="G595" s="91">
        <f>G596</f>
        <v>0</v>
      </c>
      <c r="H595" s="91">
        <f>H597</f>
        <v>0</v>
      </c>
    </row>
    <row r="596" spans="1:8" ht="25.5" customHeight="1" hidden="1">
      <c r="A596" s="30" t="s">
        <v>863</v>
      </c>
      <c r="B596" s="44" t="s">
        <v>360</v>
      </c>
      <c r="C596" s="44" t="s">
        <v>360</v>
      </c>
      <c r="D596" s="44" t="s">
        <v>307</v>
      </c>
      <c r="E596" s="44" t="s">
        <v>393</v>
      </c>
      <c r="F596" s="89">
        <f>F597</f>
        <v>0</v>
      </c>
      <c r="G596" s="89">
        <f>G597</f>
        <v>0</v>
      </c>
      <c r="H596" s="89">
        <f>H597</f>
        <v>0</v>
      </c>
    </row>
    <row r="597" spans="1:8" ht="47.25" customHeight="1" hidden="1">
      <c r="A597" s="18" t="s">
        <v>844</v>
      </c>
      <c r="B597" s="19" t="s">
        <v>360</v>
      </c>
      <c r="C597" s="19" t="s">
        <v>360</v>
      </c>
      <c r="D597" s="19" t="s">
        <v>862</v>
      </c>
      <c r="E597" s="9" t="s">
        <v>393</v>
      </c>
      <c r="F597" s="50">
        <f>G597+H597</f>
        <v>0</v>
      </c>
      <c r="G597" s="49">
        <f>G598</f>
        <v>0</v>
      </c>
      <c r="H597" s="49">
        <f>H598</f>
        <v>0</v>
      </c>
    </row>
    <row r="598" spans="1:8" ht="33" customHeight="1" hidden="1">
      <c r="A598" s="18" t="s">
        <v>185</v>
      </c>
      <c r="B598" s="19" t="s">
        <v>360</v>
      </c>
      <c r="C598" s="19" t="s">
        <v>360</v>
      </c>
      <c r="D598" s="9" t="s">
        <v>861</v>
      </c>
      <c r="E598" s="9" t="s">
        <v>156</v>
      </c>
      <c r="F598" s="49">
        <f>G598+H598</f>
        <v>0</v>
      </c>
      <c r="G598" s="49">
        <f>G599</f>
        <v>0</v>
      </c>
      <c r="H598" s="49">
        <f>H599</f>
        <v>0</v>
      </c>
    </row>
    <row r="599" spans="1:8" ht="47.25" customHeight="1" hidden="1">
      <c r="A599" s="37" t="s">
        <v>186</v>
      </c>
      <c r="B599" s="19" t="s">
        <v>360</v>
      </c>
      <c r="C599" s="19" t="s">
        <v>360</v>
      </c>
      <c r="D599" s="9" t="s">
        <v>864</v>
      </c>
      <c r="E599" s="9" t="s">
        <v>187</v>
      </c>
      <c r="F599" s="49">
        <f>G599+H599</f>
        <v>0</v>
      </c>
      <c r="G599" s="49"/>
      <c r="H599" s="49"/>
    </row>
    <row r="600" spans="1:9" ht="18.75" customHeight="1">
      <c r="A600" s="47" t="s">
        <v>217</v>
      </c>
      <c r="B600" s="11" t="s">
        <v>218</v>
      </c>
      <c r="C600" s="11" t="s">
        <v>147</v>
      </c>
      <c r="D600" s="11" t="s">
        <v>307</v>
      </c>
      <c r="E600" s="11" t="s">
        <v>393</v>
      </c>
      <c r="F600" s="91">
        <f aca="true" t="shared" si="23" ref="F600:F606">G600+H600</f>
        <v>33540.569359999994</v>
      </c>
      <c r="G600" s="91">
        <f>G601+G606+G618</f>
        <v>1031</v>
      </c>
      <c r="H600" s="91">
        <f>H601+H606+H618</f>
        <v>32509.569359999998</v>
      </c>
      <c r="I600" s="114"/>
    </row>
    <row r="601" spans="1:10" s="113" customFormat="1" ht="17.25" customHeight="1">
      <c r="A601" s="30" t="s">
        <v>141</v>
      </c>
      <c r="B601" s="44" t="s">
        <v>218</v>
      </c>
      <c r="C601" s="44" t="s">
        <v>147</v>
      </c>
      <c r="D601" s="44" t="s">
        <v>307</v>
      </c>
      <c r="E601" s="44" t="s">
        <v>393</v>
      </c>
      <c r="F601" s="89">
        <f t="shared" si="23"/>
        <v>831</v>
      </c>
      <c r="G601" s="89">
        <f>G602</f>
        <v>831</v>
      </c>
      <c r="H601" s="89">
        <f>H602</f>
        <v>0</v>
      </c>
      <c r="I601" s="142"/>
      <c r="J601" s="142"/>
    </row>
    <row r="602" spans="1:9" ht="33" customHeight="1">
      <c r="A602" s="18" t="s">
        <v>568</v>
      </c>
      <c r="B602" s="9" t="s">
        <v>218</v>
      </c>
      <c r="C602" s="9" t="s">
        <v>147</v>
      </c>
      <c r="D602" s="9" t="s">
        <v>88</v>
      </c>
      <c r="E602" s="9" t="s">
        <v>393</v>
      </c>
      <c r="F602" s="49">
        <f t="shared" si="23"/>
        <v>831</v>
      </c>
      <c r="G602" s="49">
        <f>G603</f>
        <v>831</v>
      </c>
      <c r="H602" s="49">
        <f>H603</f>
        <v>0</v>
      </c>
      <c r="I602" s="114"/>
    </row>
    <row r="603" spans="1:8" ht="50.25" customHeight="1">
      <c r="A603" s="18" t="s">
        <v>142</v>
      </c>
      <c r="B603" s="9" t="s">
        <v>218</v>
      </c>
      <c r="C603" s="9" t="s">
        <v>147</v>
      </c>
      <c r="D603" s="9" t="s">
        <v>88</v>
      </c>
      <c r="E603" s="9" t="s">
        <v>393</v>
      </c>
      <c r="F603" s="49">
        <f t="shared" si="23"/>
        <v>831</v>
      </c>
      <c r="G603" s="49">
        <f>G604</f>
        <v>831</v>
      </c>
      <c r="H603" s="49">
        <f>H605</f>
        <v>0</v>
      </c>
    </row>
    <row r="604" spans="1:8" ht="31.5" customHeight="1">
      <c r="A604" s="18" t="s">
        <v>199</v>
      </c>
      <c r="B604" s="9" t="s">
        <v>218</v>
      </c>
      <c r="C604" s="9" t="s">
        <v>147</v>
      </c>
      <c r="D604" s="9" t="s">
        <v>88</v>
      </c>
      <c r="E604" s="9" t="s">
        <v>157</v>
      </c>
      <c r="F604" s="49">
        <f t="shared" si="23"/>
        <v>831</v>
      </c>
      <c r="G604" s="49">
        <f>G605</f>
        <v>831</v>
      </c>
      <c r="H604" s="49"/>
    </row>
    <row r="605" spans="1:8" s="131" customFormat="1" ht="32.25" customHeight="1">
      <c r="A605" s="18" t="s">
        <v>200</v>
      </c>
      <c r="B605" s="9" t="s">
        <v>218</v>
      </c>
      <c r="C605" s="9" t="s">
        <v>147</v>
      </c>
      <c r="D605" s="9" t="s">
        <v>88</v>
      </c>
      <c r="E605" s="9" t="s">
        <v>201</v>
      </c>
      <c r="F605" s="49">
        <f t="shared" si="23"/>
        <v>831</v>
      </c>
      <c r="G605" s="90">
        <v>831</v>
      </c>
      <c r="H605" s="91"/>
    </row>
    <row r="606" spans="1:8" s="131" customFormat="1" ht="18.75" customHeight="1">
      <c r="A606" s="30" t="s">
        <v>569</v>
      </c>
      <c r="B606" s="44" t="s">
        <v>218</v>
      </c>
      <c r="C606" s="44" t="s">
        <v>154</v>
      </c>
      <c r="D606" s="44" t="s">
        <v>307</v>
      </c>
      <c r="E606" s="44" t="s">
        <v>393</v>
      </c>
      <c r="F606" s="89">
        <f t="shared" si="23"/>
        <v>1463.6100000000001</v>
      </c>
      <c r="G606" s="89">
        <f>G607+G610+G615</f>
        <v>200</v>
      </c>
      <c r="H606" s="89">
        <f>H607+H613</f>
        <v>1263.6100000000001</v>
      </c>
    </row>
    <row r="607" spans="1:8" s="131" customFormat="1" ht="97.5" customHeight="1">
      <c r="A607" s="22" t="s">
        <v>570</v>
      </c>
      <c r="B607" s="19" t="s">
        <v>218</v>
      </c>
      <c r="C607" s="19" t="s">
        <v>154</v>
      </c>
      <c r="D607" s="19" t="s">
        <v>51</v>
      </c>
      <c r="E607" s="19" t="s">
        <v>393</v>
      </c>
      <c r="F607" s="50">
        <f>H607</f>
        <v>1130</v>
      </c>
      <c r="G607" s="50"/>
      <c r="H607" s="50">
        <f>H608+H610</f>
        <v>1130</v>
      </c>
    </row>
    <row r="608" spans="1:8" s="131" customFormat="1" ht="33" customHeight="1">
      <c r="A608" s="18" t="s">
        <v>199</v>
      </c>
      <c r="B608" s="9" t="s">
        <v>218</v>
      </c>
      <c r="C608" s="9" t="s">
        <v>154</v>
      </c>
      <c r="D608" s="9" t="s">
        <v>811</v>
      </c>
      <c r="E608" s="9" t="s">
        <v>157</v>
      </c>
      <c r="F608" s="49">
        <f>H608</f>
        <v>1130</v>
      </c>
      <c r="G608" s="49"/>
      <c r="H608" s="49">
        <f>H609</f>
        <v>1130</v>
      </c>
    </row>
    <row r="609" spans="1:8" s="131" customFormat="1" ht="36" customHeight="1">
      <c r="A609" s="18" t="s">
        <v>202</v>
      </c>
      <c r="B609" s="9" t="s">
        <v>218</v>
      </c>
      <c r="C609" s="9" t="s">
        <v>154</v>
      </c>
      <c r="D609" s="9" t="s">
        <v>811</v>
      </c>
      <c r="E609" s="9" t="s">
        <v>203</v>
      </c>
      <c r="F609" s="49">
        <f>H609</f>
        <v>1130</v>
      </c>
      <c r="G609" s="49"/>
      <c r="H609" s="49">
        <v>1130</v>
      </c>
    </row>
    <row r="610" spans="1:8" s="113" customFormat="1" ht="57" customHeight="1">
      <c r="A610" s="22" t="s">
        <v>762</v>
      </c>
      <c r="B610" s="19" t="s">
        <v>218</v>
      </c>
      <c r="C610" s="19" t="s">
        <v>154</v>
      </c>
      <c r="D610" s="19" t="s">
        <v>89</v>
      </c>
      <c r="E610" s="19" t="s">
        <v>393</v>
      </c>
      <c r="F610" s="50">
        <f>G610+H610</f>
        <v>200</v>
      </c>
      <c r="G610" s="50">
        <f>G611</f>
        <v>200</v>
      </c>
      <c r="H610" s="50">
        <f>H612</f>
        <v>0</v>
      </c>
    </row>
    <row r="611" spans="1:8" s="113" customFormat="1" ht="32.25" customHeight="1">
      <c r="A611" s="18" t="s">
        <v>199</v>
      </c>
      <c r="B611" s="9" t="s">
        <v>218</v>
      </c>
      <c r="C611" s="9" t="s">
        <v>154</v>
      </c>
      <c r="D611" s="9" t="s">
        <v>90</v>
      </c>
      <c r="E611" s="9" t="s">
        <v>157</v>
      </c>
      <c r="F611" s="49">
        <f>G611</f>
        <v>200</v>
      </c>
      <c r="G611" s="49">
        <f>G612</f>
        <v>200</v>
      </c>
      <c r="H611" s="49"/>
    </row>
    <row r="612" spans="1:8" ht="31.5" customHeight="1">
      <c r="A612" s="18" t="s">
        <v>202</v>
      </c>
      <c r="B612" s="9" t="s">
        <v>218</v>
      </c>
      <c r="C612" s="9" t="s">
        <v>154</v>
      </c>
      <c r="D612" s="9" t="s">
        <v>90</v>
      </c>
      <c r="E612" s="9" t="s">
        <v>203</v>
      </c>
      <c r="F612" s="49">
        <f>G612+H612</f>
        <v>200</v>
      </c>
      <c r="G612" s="49">
        <v>200</v>
      </c>
      <c r="H612" s="49"/>
    </row>
    <row r="613" spans="1:8" ht="31.5" customHeight="1">
      <c r="A613" s="18" t="s">
        <v>150</v>
      </c>
      <c r="B613" s="9" t="s">
        <v>218</v>
      </c>
      <c r="C613" s="9" t="s">
        <v>154</v>
      </c>
      <c r="D613" s="9" t="s">
        <v>307</v>
      </c>
      <c r="E613" s="9" t="s">
        <v>393</v>
      </c>
      <c r="F613" s="49">
        <f>G613+H613</f>
        <v>133.61</v>
      </c>
      <c r="G613" s="49">
        <f aca="true" t="shared" si="24" ref="G613:H616">G614</f>
        <v>0</v>
      </c>
      <c r="H613" s="49">
        <f t="shared" si="24"/>
        <v>133.61</v>
      </c>
    </row>
    <row r="614" spans="1:8" ht="46.5" customHeight="1">
      <c r="A614" s="18" t="s">
        <v>151</v>
      </c>
      <c r="B614" s="9" t="s">
        <v>218</v>
      </c>
      <c r="C614" s="9" t="s">
        <v>154</v>
      </c>
      <c r="D614" s="9" t="s">
        <v>307</v>
      </c>
      <c r="E614" s="9" t="s">
        <v>393</v>
      </c>
      <c r="F614" s="49">
        <f>F615</f>
        <v>133.61</v>
      </c>
      <c r="G614" s="49">
        <f t="shared" si="24"/>
        <v>0</v>
      </c>
      <c r="H614" s="49">
        <f t="shared" si="24"/>
        <v>133.61</v>
      </c>
    </row>
    <row r="615" spans="1:8" ht="240" customHeight="1">
      <c r="A615" s="33" t="s">
        <v>834</v>
      </c>
      <c r="B615" s="9" t="s">
        <v>218</v>
      </c>
      <c r="C615" s="9" t="s">
        <v>154</v>
      </c>
      <c r="D615" s="19" t="s">
        <v>825</v>
      </c>
      <c r="E615" s="19" t="s">
        <v>393</v>
      </c>
      <c r="F615" s="50">
        <f>G615+H615</f>
        <v>133.61</v>
      </c>
      <c r="G615" s="50">
        <f t="shared" si="24"/>
        <v>0</v>
      </c>
      <c r="H615" s="50">
        <f t="shared" si="24"/>
        <v>133.61</v>
      </c>
    </row>
    <row r="616" spans="1:8" ht="20.25" customHeight="1">
      <c r="A616" s="37" t="s">
        <v>190</v>
      </c>
      <c r="B616" s="9" t="s">
        <v>218</v>
      </c>
      <c r="C616" s="9" t="s">
        <v>154</v>
      </c>
      <c r="D616" s="9" t="s">
        <v>825</v>
      </c>
      <c r="E616" s="9" t="s">
        <v>191</v>
      </c>
      <c r="F616" s="49">
        <f>G616+H616</f>
        <v>133.61</v>
      </c>
      <c r="G616" s="49">
        <f t="shared" si="24"/>
        <v>0</v>
      </c>
      <c r="H616" s="49">
        <f t="shared" si="24"/>
        <v>133.61</v>
      </c>
    </row>
    <row r="617" spans="1:8" ht="81" customHeight="1">
      <c r="A617" s="37" t="s">
        <v>832</v>
      </c>
      <c r="B617" s="9" t="s">
        <v>218</v>
      </c>
      <c r="C617" s="9" t="s">
        <v>154</v>
      </c>
      <c r="D617" s="9" t="s">
        <v>825</v>
      </c>
      <c r="E617" s="9" t="s">
        <v>370</v>
      </c>
      <c r="F617" s="49">
        <f>G617+H617</f>
        <v>133.61</v>
      </c>
      <c r="G617" s="49">
        <v>0</v>
      </c>
      <c r="H617" s="49">
        <v>133.61</v>
      </c>
    </row>
    <row r="618" spans="1:8" ht="18.75" customHeight="1">
      <c r="A618" s="30" t="s">
        <v>386</v>
      </c>
      <c r="B618" s="44" t="s">
        <v>218</v>
      </c>
      <c r="C618" s="44" t="s">
        <v>158</v>
      </c>
      <c r="D618" s="44" t="s">
        <v>307</v>
      </c>
      <c r="E618" s="44" t="s">
        <v>393</v>
      </c>
      <c r="F618" s="89">
        <f aca="true" t="shared" si="25" ref="F618:F623">G618+H618</f>
        <v>31245.959359999997</v>
      </c>
      <c r="G618" s="89">
        <f>G630</f>
        <v>0</v>
      </c>
      <c r="H618" s="89">
        <f>H619+H624+H629</f>
        <v>31245.959359999997</v>
      </c>
    </row>
    <row r="619" spans="1:8" ht="47.25" customHeight="1">
      <c r="A619" s="22" t="s">
        <v>449</v>
      </c>
      <c r="B619" s="9" t="s">
        <v>218</v>
      </c>
      <c r="C619" s="9" t="s">
        <v>158</v>
      </c>
      <c r="D619" s="9" t="s">
        <v>33</v>
      </c>
      <c r="E619" s="9" t="s">
        <v>393</v>
      </c>
      <c r="F619" s="49">
        <f t="shared" si="25"/>
        <v>5493.032999999999</v>
      </c>
      <c r="G619" s="49">
        <f>G620</f>
        <v>0</v>
      </c>
      <c r="H619" s="49">
        <f>H620</f>
        <v>5493.032999999999</v>
      </c>
    </row>
    <row r="620" spans="1:8" ht="33" customHeight="1">
      <c r="A620" s="23" t="s">
        <v>91</v>
      </c>
      <c r="B620" s="9" t="s">
        <v>218</v>
      </c>
      <c r="C620" s="9" t="s">
        <v>158</v>
      </c>
      <c r="D620" s="9" t="s">
        <v>46</v>
      </c>
      <c r="E620" s="9" t="s">
        <v>393</v>
      </c>
      <c r="F620" s="49">
        <f t="shared" si="25"/>
        <v>5493.032999999999</v>
      </c>
      <c r="G620" s="49">
        <f>G621</f>
        <v>0</v>
      </c>
      <c r="H620" s="49">
        <f>H621</f>
        <v>5493.032999999999</v>
      </c>
    </row>
    <row r="621" spans="1:10" ht="79.5" customHeight="1">
      <c r="A621" s="22" t="s">
        <v>220</v>
      </c>
      <c r="B621" s="9" t="s">
        <v>218</v>
      </c>
      <c r="C621" s="9" t="s">
        <v>158</v>
      </c>
      <c r="D621" s="9" t="s">
        <v>92</v>
      </c>
      <c r="E621" s="9" t="s">
        <v>393</v>
      </c>
      <c r="F621" s="49">
        <f t="shared" si="25"/>
        <v>5493.032999999999</v>
      </c>
      <c r="G621" s="49">
        <f>G623</f>
        <v>0</v>
      </c>
      <c r="H621" s="49">
        <f>H623+H622</f>
        <v>5493.032999999999</v>
      </c>
      <c r="J621" s="114"/>
    </row>
    <row r="622" spans="1:9" ht="47.25" customHeight="1">
      <c r="A622" s="37" t="s">
        <v>186</v>
      </c>
      <c r="B622" s="9" t="s">
        <v>218</v>
      </c>
      <c r="C622" s="9" t="s">
        <v>158</v>
      </c>
      <c r="D622" s="9" t="s">
        <v>92</v>
      </c>
      <c r="E622" s="9" t="s">
        <v>187</v>
      </c>
      <c r="F622" s="49">
        <f t="shared" si="25"/>
        <v>82.3955</v>
      </c>
      <c r="G622" s="49"/>
      <c r="H622" s="49">
        <v>82.3955</v>
      </c>
      <c r="I622" s="121"/>
    </row>
    <row r="623" spans="1:9" ht="35.25" customHeight="1">
      <c r="A623" s="18" t="s">
        <v>200</v>
      </c>
      <c r="B623" s="9" t="s">
        <v>218</v>
      </c>
      <c r="C623" s="9" t="s">
        <v>158</v>
      </c>
      <c r="D623" s="9" t="s">
        <v>92</v>
      </c>
      <c r="E623" s="9" t="s">
        <v>201</v>
      </c>
      <c r="F623" s="49">
        <f t="shared" si="25"/>
        <v>5410.6375</v>
      </c>
      <c r="G623" s="49"/>
      <c r="H623" s="49">
        <v>5410.6375</v>
      </c>
      <c r="I623" s="114"/>
    </row>
    <row r="624" spans="1:8" ht="48" customHeight="1">
      <c r="A624" s="22" t="s">
        <v>449</v>
      </c>
      <c r="B624" s="19" t="s">
        <v>218</v>
      </c>
      <c r="C624" s="19" t="s">
        <v>158</v>
      </c>
      <c r="D624" s="19" t="s">
        <v>33</v>
      </c>
      <c r="E624" s="19" t="s">
        <v>393</v>
      </c>
      <c r="F624" s="50">
        <f aca="true" t="shared" si="26" ref="F624:F634">H624</f>
        <v>300</v>
      </c>
      <c r="G624" s="50">
        <v>0</v>
      </c>
      <c r="H624" s="50">
        <f>H625</f>
        <v>300</v>
      </c>
    </row>
    <row r="625" spans="1:8" ht="34.5" customHeight="1">
      <c r="A625" s="101" t="s">
        <v>440</v>
      </c>
      <c r="B625" s="19" t="s">
        <v>218</v>
      </c>
      <c r="C625" s="19" t="s">
        <v>158</v>
      </c>
      <c r="D625" s="19" t="s">
        <v>68</v>
      </c>
      <c r="E625" s="19" t="s">
        <v>393</v>
      </c>
      <c r="F625" s="50">
        <f t="shared" si="26"/>
        <v>300</v>
      </c>
      <c r="G625" s="50">
        <v>0</v>
      </c>
      <c r="H625" s="50">
        <f>H626</f>
        <v>300</v>
      </c>
    </row>
    <row r="626" spans="1:8" ht="61.5" customHeight="1">
      <c r="A626" s="22" t="s">
        <v>690</v>
      </c>
      <c r="B626" s="9" t="s">
        <v>218</v>
      </c>
      <c r="C626" s="9" t="s">
        <v>158</v>
      </c>
      <c r="D626" s="19" t="s">
        <v>68</v>
      </c>
      <c r="E626" s="19" t="s">
        <v>393</v>
      </c>
      <c r="F626" s="49">
        <f t="shared" si="26"/>
        <v>300</v>
      </c>
      <c r="G626" s="49">
        <v>0</v>
      </c>
      <c r="H626" s="49">
        <f>H627</f>
        <v>300</v>
      </c>
    </row>
    <row r="627" spans="1:8" ht="35.25" customHeight="1">
      <c r="A627" s="37" t="s">
        <v>199</v>
      </c>
      <c r="B627" s="9" t="s">
        <v>218</v>
      </c>
      <c r="C627" s="9" t="s">
        <v>158</v>
      </c>
      <c r="D627" s="9" t="s">
        <v>69</v>
      </c>
      <c r="E627" s="9" t="s">
        <v>157</v>
      </c>
      <c r="F627" s="49">
        <f t="shared" si="26"/>
        <v>300</v>
      </c>
      <c r="G627" s="49">
        <v>0</v>
      </c>
      <c r="H627" s="49">
        <f>H628</f>
        <v>300</v>
      </c>
    </row>
    <row r="628" spans="1:8" ht="32.25" customHeight="1">
      <c r="A628" s="37" t="s">
        <v>200</v>
      </c>
      <c r="B628" s="9" t="s">
        <v>218</v>
      </c>
      <c r="C628" s="9" t="s">
        <v>158</v>
      </c>
      <c r="D628" s="9" t="s">
        <v>69</v>
      </c>
      <c r="E628" s="9" t="s">
        <v>201</v>
      </c>
      <c r="F628" s="49">
        <f t="shared" si="26"/>
        <v>300</v>
      </c>
      <c r="G628" s="49">
        <v>0</v>
      </c>
      <c r="H628" s="49">
        <v>300</v>
      </c>
    </row>
    <row r="629" spans="1:8" ht="131.25" customHeight="1">
      <c r="A629" s="30" t="s">
        <v>778</v>
      </c>
      <c r="B629" s="44" t="s">
        <v>218</v>
      </c>
      <c r="C629" s="44" t="s">
        <v>158</v>
      </c>
      <c r="D629" s="44" t="s">
        <v>733</v>
      </c>
      <c r="E629" s="44" t="s">
        <v>393</v>
      </c>
      <c r="F629" s="89">
        <f>G629+H629</f>
        <v>25452.926359999998</v>
      </c>
      <c r="G629" s="89">
        <f>G630+G643+G649</f>
        <v>0</v>
      </c>
      <c r="H629" s="89">
        <f>H630+H635+H643+H649</f>
        <v>25452.926359999998</v>
      </c>
    </row>
    <row r="630" spans="1:10" ht="81" customHeight="1">
      <c r="A630" s="33" t="s">
        <v>852</v>
      </c>
      <c r="B630" s="19" t="s">
        <v>218</v>
      </c>
      <c r="C630" s="19" t="s">
        <v>158</v>
      </c>
      <c r="D630" s="9" t="s">
        <v>739</v>
      </c>
      <c r="E630" s="19" t="s">
        <v>393</v>
      </c>
      <c r="F630" s="50">
        <f t="shared" si="26"/>
        <v>3242.85</v>
      </c>
      <c r="G630" s="50"/>
      <c r="H630" s="50">
        <f>H631+H633</f>
        <v>3242.85</v>
      </c>
      <c r="J630" s="114"/>
    </row>
    <row r="631" spans="1:8" ht="37.5" customHeight="1">
      <c r="A631" s="18" t="s">
        <v>185</v>
      </c>
      <c r="B631" s="9" t="s">
        <v>218</v>
      </c>
      <c r="C631" s="9" t="s">
        <v>158</v>
      </c>
      <c r="D631" s="9" t="s">
        <v>533</v>
      </c>
      <c r="E631" s="9" t="s">
        <v>156</v>
      </c>
      <c r="F631" s="49">
        <f>G631+H631</f>
        <v>213.52</v>
      </c>
      <c r="G631" s="50"/>
      <c r="H631" s="49">
        <f>H632</f>
        <v>213.52</v>
      </c>
    </row>
    <row r="632" spans="1:8" ht="52.5" customHeight="1">
      <c r="A632" s="37" t="s">
        <v>186</v>
      </c>
      <c r="B632" s="9" t="s">
        <v>218</v>
      </c>
      <c r="C632" s="9" t="s">
        <v>158</v>
      </c>
      <c r="D632" s="9" t="s">
        <v>533</v>
      </c>
      <c r="E632" s="9" t="s">
        <v>187</v>
      </c>
      <c r="F632" s="49">
        <f>G632+H632</f>
        <v>213.52</v>
      </c>
      <c r="G632" s="50"/>
      <c r="H632" s="49">
        <v>213.52</v>
      </c>
    </row>
    <row r="633" spans="1:9" ht="48.75" customHeight="1">
      <c r="A633" s="37" t="s">
        <v>571</v>
      </c>
      <c r="B633" s="9" t="s">
        <v>218</v>
      </c>
      <c r="C633" s="9" t="s">
        <v>158</v>
      </c>
      <c r="D633" s="9" t="s">
        <v>739</v>
      </c>
      <c r="E633" s="9" t="s">
        <v>572</v>
      </c>
      <c r="F633" s="49">
        <f t="shared" si="26"/>
        <v>3029.33</v>
      </c>
      <c r="G633" s="49"/>
      <c r="H633" s="49">
        <f>H634</f>
        <v>3029.33</v>
      </c>
      <c r="I633" s="114"/>
    </row>
    <row r="634" spans="1:9" ht="17.25" customHeight="1">
      <c r="A634" s="37" t="s">
        <v>573</v>
      </c>
      <c r="B634" s="9" t="s">
        <v>218</v>
      </c>
      <c r="C634" s="9" t="s">
        <v>158</v>
      </c>
      <c r="D634" s="9" t="s">
        <v>739</v>
      </c>
      <c r="E634" s="9" t="s">
        <v>574</v>
      </c>
      <c r="F634" s="49">
        <f t="shared" si="26"/>
        <v>3029.33</v>
      </c>
      <c r="G634" s="49"/>
      <c r="H634" s="49">
        <f>3600.54939-571.21939</f>
        <v>3029.33</v>
      </c>
      <c r="I634" s="121"/>
    </row>
    <row r="635" spans="1:9" ht="93" customHeight="1">
      <c r="A635" s="33" t="s">
        <v>853</v>
      </c>
      <c r="B635" s="9" t="s">
        <v>218</v>
      </c>
      <c r="C635" s="9" t="s">
        <v>158</v>
      </c>
      <c r="D635" s="19" t="s">
        <v>842</v>
      </c>
      <c r="E635" s="19" t="s">
        <v>393</v>
      </c>
      <c r="F635" s="50">
        <f>H635</f>
        <v>9728.742629999999</v>
      </c>
      <c r="G635" s="50"/>
      <c r="H635" s="50">
        <f>H636+H638</f>
        <v>9728.742629999999</v>
      </c>
      <c r="I635" s="121"/>
    </row>
    <row r="636" spans="1:9" ht="17.25" customHeight="1">
      <c r="A636" s="37" t="s">
        <v>571</v>
      </c>
      <c r="B636" s="9" t="s">
        <v>218</v>
      </c>
      <c r="C636" s="9" t="s">
        <v>158</v>
      </c>
      <c r="D636" s="9" t="s">
        <v>842</v>
      </c>
      <c r="E636" s="9" t="s">
        <v>572</v>
      </c>
      <c r="F636" s="49">
        <f>H636</f>
        <v>9728.742629999999</v>
      </c>
      <c r="G636" s="49"/>
      <c r="H636" s="49">
        <f>H637</f>
        <v>9728.742629999999</v>
      </c>
      <c r="I636" s="121"/>
    </row>
    <row r="637" spans="1:9" ht="17.25" customHeight="1">
      <c r="A637" s="37" t="s">
        <v>573</v>
      </c>
      <c r="B637" s="9" t="s">
        <v>218</v>
      </c>
      <c r="C637" s="9" t="s">
        <v>158</v>
      </c>
      <c r="D637" s="9" t="s">
        <v>842</v>
      </c>
      <c r="E637" s="9" t="s">
        <v>574</v>
      </c>
      <c r="F637" s="49">
        <f>H637</f>
        <v>9728.742629999999</v>
      </c>
      <c r="G637" s="49"/>
      <c r="H637" s="49">
        <f>9339.59292+389.14971</f>
        <v>9728.742629999999</v>
      </c>
      <c r="I637" s="121"/>
    </row>
    <row r="638" spans="1:9" ht="17.25" customHeight="1" hidden="1">
      <c r="A638" s="37"/>
      <c r="B638" s="9"/>
      <c r="C638" s="9"/>
      <c r="D638" s="9"/>
      <c r="E638" s="9"/>
      <c r="F638" s="49"/>
      <c r="G638" s="49"/>
      <c r="H638" s="49"/>
      <c r="I638" s="121"/>
    </row>
    <row r="639" spans="1:9" ht="17.25" customHeight="1" hidden="1">
      <c r="A639" s="37"/>
      <c r="B639" s="9"/>
      <c r="C639" s="9"/>
      <c r="D639" s="9"/>
      <c r="E639" s="9"/>
      <c r="F639" s="49"/>
      <c r="G639" s="49"/>
      <c r="H639" s="49"/>
      <c r="I639" s="121"/>
    </row>
    <row r="640" spans="1:9" ht="17.25" customHeight="1" hidden="1">
      <c r="A640" s="37"/>
      <c r="B640" s="9"/>
      <c r="C640" s="9"/>
      <c r="D640" s="9"/>
      <c r="E640" s="9"/>
      <c r="F640" s="49"/>
      <c r="G640" s="49"/>
      <c r="H640" s="49"/>
      <c r="I640" s="121"/>
    </row>
    <row r="641" spans="1:9" ht="17.25" customHeight="1" hidden="1">
      <c r="A641" s="37"/>
      <c r="B641" s="9"/>
      <c r="C641" s="9"/>
      <c r="D641" s="9"/>
      <c r="E641" s="9"/>
      <c r="F641" s="49"/>
      <c r="G641" s="49"/>
      <c r="H641" s="49"/>
      <c r="I641" s="121"/>
    </row>
    <row r="642" spans="1:9" ht="17.25" customHeight="1" hidden="1">
      <c r="A642" s="37"/>
      <c r="B642" s="9"/>
      <c r="C642" s="9"/>
      <c r="D642" s="9"/>
      <c r="E642" s="9"/>
      <c r="F642" s="49"/>
      <c r="G642" s="49"/>
      <c r="H642" s="49"/>
      <c r="I642" s="121"/>
    </row>
    <row r="643" spans="1:10" ht="115.5" customHeight="1">
      <c r="A643" s="22" t="s">
        <v>642</v>
      </c>
      <c r="B643" s="19" t="s">
        <v>218</v>
      </c>
      <c r="C643" s="19" t="s">
        <v>158</v>
      </c>
      <c r="D643" s="9" t="s">
        <v>737</v>
      </c>
      <c r="E643" s="19" t="s">
        <v>393</v>
      </c>
      <c r="F643" s="50">
        <f aca="true" t="shared" si="27" ref="F643:F660">G643+H643</f>
        <v>12481.333729999998</v>
      </c>
      <c r="G643" s="50"/>
      <c r="H643" s="50">
        <f>H644+H646</f>
        <v>12481.333729999998</v>
      </c>
      <c r="I643" s="266"/>
      <c r="J643" s="141"/>
    </row>
    <row r="644" spans="1:9" ht="36.75" customHeight="1">
      <c r="A644" s="18" t="s">
        <v>185</v>
      </c>
      <c r="B644" s="9" t="s">
        <v>218</v>
      </c>
      <c r="C644" s="9" t="s">
        <v>158</v>
      </c>
      <c r="D644" s="9" t="s">
        <v>737</v>
      </c>
      <c r="E644" s="9" t="s">
        <v>156</v>
      </c>
      <c r="F644" s="49">
        <f>H644</f>
        <v>150</v>
      </c>
      <c r="G644" s="49"/>
      <c r="H644" s="49">
        <f>H645</f>
        <v>150</v>
      </c>
      <c r="I644" s="121"/>
    </row>
    <row r="645" spans="1:9" ht="50.25" customHeight="1">
      <c r="A645" s="37" t="s">
        <v>186</v>
      </c>
      <c r="B645" s="9" t="s">
        <v>218</v>
      </c>
      <c r="C645" s="9" t="s">
        <v>158</v>
      </c>
      <c r="D645" s="9" t="s">
        <v>737</v>
      </c>
      <c r="E645" s="9" t="s">
        <v>187</v>
      </c>
      <c r="F645" s="49">
        <f>H645</f>
        <v>150</v>
      </c>
      <c r="G645" s="49"/>
      <c r="H645" s="49">
        <v>150</v>
      </c>
      <c r="I645" s="121"/>
    </row>
    <row r="646" spans="1:9" ht="30" customHeight="1">
      <c r="A646" s="18" t="s">
        <v>199</v>
      </c>
      <c r="B646" s="9" t="s">
        <v>218</v>
      </c>
      <c r="C646" s="9" t="s">
        <v>158</v>
      </c>
      <c r="D646" s="9" t="s">
        <v>737</v>
      </c>
      <c r="E646" s="9" t="s">
        <v>157</v>
      </c>
      <c r="F646" s="49">
        <f t="shared" si="27"/>
        <v>12331.333729999998</v>
      </c>
      <c r="G646" s="49"/>
      <c r="H646" s="49">
        <f>H647+H648</f>
        <v>12331.333729999998</v>
      </c>
      <c r="I646" s="121"/>
    </row>
    <row r="647" spans="1:9" ht="30.75" customHeight="1">
      <c r="A647" s="37" t="s">
        <v>200</v>
      </c>
      <c r="B647" s="9" t="s">
        <v>218</v>
      </c>
      <c r="C647" s="9" t="s">
        <v>158</v>
      </c>
      <c r="D647" s="9" t="s">
        <v>737</v>
      </c>
      <c r="E647" s="9" t="s">
        <v>201</v>
      </c>
      <c r="F647" s="49">
        <f t="shared" si="27"/>
        <v>10131.333729999998</v>
      </c>
      <c r="G647" s="49"/>
      <c r="H647" s="49">
        <f>9891.28906+240.04467</f>
        <v>10131.333729999998</v>
      </c>
      <c r="I647" s="121"/>
    </row>
    <row r="648" spans="1:9" ht="30.75" customHeight="1">
      <c r="A648" s="18" t="s">
        <v>202</v>
      </c>
      <c r="B648" s="9" t="s">
        <v>218</v>
      </c>
      <c r="C648" s="9" t="s">
        <v>158</v>
      </c>
      <c r="D648" s="9" t="s">
        <v>737</v>
      </c>
      <c r="E648" s="9" t="s">
        <v>203</v>
      </c>
      <c r="F648" s="49">
        <f t="shared" si="27"/>
        <v>2200</v>
      </c>
      <c r="G648" s="49"/>
      <c r="H648" s="49">
        <v>2200</v>
      </c>
      <c r="I648" s="121"/>
    </row>
    <row r="649" spans="1:10" ht="94.5" customHeight="1" hidden="1">
      <c r="A649" s="22" t="s">
        <v>644</v>
      </c>
      <c r="B649" s="19" t="s">
        <v>218</v>
      </c>
      <c r="C649" s="19" t="s">
        <v>158</v>
      </c>
      <c r="D649" s="9" t="s">
        <v>738</v>
      </c>
      <c r="E649" s="19" t="s">
        <v>393</v>
      </c>
      <c r="F649" s="50">
        <f t="shared" si="27"/>
        <v>0</v>
      </c>
      <c r="G649" s="50"/>
      <c r="H649" s="50">
        <f>H650+H652</f>
        <v>0</v>
      </c>
      <c r="I649" s="121"/>
      <c r="J649" s="121"/>
    </row>
    <row r="650" spans="1:9" ht="36.75" customHeight="1" hidden="1">
      <c r="A650" s="18" t="s">
        <v>185</v>
      </c>
      <c r="B650" s="9" t="s">
        <v>218</v>
      </c>
      <c r="C650" s="9" t="s">
        <v>158</v>
      </c>
      <c r="D650" s="9" t="s">
        <v>738</v>
      </c>
      <c r="E650" s="9" t="s">
        <v>156</v>
      </c>
      <c r="F650" s="49">
        <f>H650</f>
        <v>0</v>
      </c>
      <c r="G650" s="49"/>
      <c r="H650" s="49">
        <f>H651</f>
        <v>0</v>
      </c>
      <c r="I650" s="121"/>
    </row>
    <row r="651" spans="1:9" ht="50.25" customHeight="1" hidden="1">
      <c r="A651" s="37" t="s">
        <v>186</v>
      </c>
      <c r="B651" s="9" t="s">
        <v>218</v>
      </c>
      <c r="C651" s="9" t="s">
        <v>158</v>
      </c>
      <c r="D651" s="9" t="s">
        <v>738</v>
      </c>
      <c r="E651" s="9" t="s">
        <v>187</v>
      </c>
      <c r="F651" s="49">
        <f>H651</f>
        <v>0</v>
      </c>
      <c r="G651" s="49"/>
      <c r="H651" s="49">
        <v>0</v>
      </c>
      <c r="I651" s="121"/>
    </row>
    <row r="652" spans="1:9" ht="30.75" customHeight="1" hidden="1">
      <c r="A652" s="18" t="s">
        <v>199</v>
      </c>
      <c r="B652" s="9" t="s">
        <v>218</v>
      </c>
      <c r="C652" s="9" t="s">
        <v>158</v>
      </c>
      <c r="D652" s="9" t="s">
        <v>738</v>
      </c>
      <c r="E652" s="9" t="s">
        <v>157</v>
      </c>
      <c r="F652" s="49">
        <f t="shared" si="27"/>
        <v>0</v>
      </c>
      <c r="G652" s="49"/>
      <c r="H652" s="49">
        <f>H653</f>
        <v>0</v>
      </c>
      <c r="I652" s="121"/>
    </row>
    <row r="653" spans="1:9" ht="32.25" customHeight="1" hidden="1">
      <c r="A653" s="37" t="s">
        <v>200</v>
      </c>
      <c r="B653" s="9" t="s">
        <v>218</v>
      </c>
      <c r="C653" s="9" t="s">
        <v>158</v>
      </c>
      <c r="D653" s="9" t="s">
        <v>738</v>
      </c>
      <c r="E653" s="9" t="s">
        <v>201</v>
      </c>
      <c r="F653" s="49">
        <f t="shared" si="27"/>
        <v>0</v>
      </c>
      <c r="G653" s="49"/>
      <c r="H653" s="49">
        <v>0</v>
      </c>
      <c r="I653" s="121"/>
    </row>
    <row r="654" spans="1:8" s="131" customFormat="1" ht="18.75" customHeight="1">
      <c r="A654" s="47" t="s">
        <v>221</v>
      </c>
      <c r="B654" s="11" t="s">
        <v>164</v>
      </c>
      <c r="C654" s="11" t="s">
        <v>148</v>
      </c>
      <c r="D654" s="11" t="s">
        <v>307</v>
      </c>
      <c r="E654" s="11" t="s">
        <v>393</v>
      </c>
      <c r="F654" s="91">
        <f t="shared" si="27"/>
        <v>5617.03595</v>
      </c>
      <c r="G654" s="91">
        <f>G655</f>
        <v>2285.1880300000003</v>
      </c>
      <c r="H654" s="91">
        <f>H655</f>
        <v>3331.84792</v>
      </c>
    </row>
    <row r="655" spans="1:8" ht="15.75" customHeight="1">
      <c r="A655" s="18" t="s">
        <v>329</v>
      </c>
      <c r="B655" s="9" t="s">
        <v>164</v>
      </c>
      <c r="C655" s="9" t="s">
        <v>149</v>
      </c>
      <c r="D655" s="9" t="s">
        <v>307</v>
      </c>
      <c r="E655" s="9" t="s">
        <v>393</v>
      </c>
      <c r="F655" s="49">
        <f t="shared" si="27"/>
        <v>5617.03595</v>
      </c>
      <c r="G655" s="49">
        <f>G656</f>
        <v>2285.1880300000003</v>
      </c>
      <c r="H655" s="49">
        <f>H656</f>
        <v>3331.84792</v>
      </c>
    </row>
    <row r="656" spans="1:8" ht="50.25" customHeight="1">
      <c r="A656" s="22" t="s">
        <v>454</v>
      </c>
      <c r="B656" s="19" t="s">
        <v>164</v>
      </c>
      <c r="C656" s="19" t="s">
        <v>149</v>
      </c>
      <c r="D656" s="19" t="s">
        <v>93</v>
      </c>
      <c r="E656" s="19" t="s">
        <v>393</v>
      </c>
      <c r="F656" s="50">
        <f t="shared" si="27"/>
        <v>5617.03595</v>
      </c>
      <c r="G656" s="50">
        <f>G657+G660+G701+G677+G680+G687+G694</f>
        <v>2285.1880300000003</v>
      </c>
      <c r="H656" s="50">
        <f>H657+H660+H701+H677+H680+H687+H694</f>
        <v>3331.84792</v>
      </c>
    </row>
    <row r="657" spans="1:8" ht="33" customHeight="1">
      <c r="A657" s="18" t="s">
        <v>222</v>
      </c>
      <c r="B657" s="9" t="s">
        <v>164</v>
      </c>
      <c r="C657" s="9" t="s">
        <v>149</v>
      </c>
      <c r="D657" s="9" t="s">
        <v>94</v>
      </c>
      <c r="E657" s="9" t="s">
        <v>393</v>
      </c>
      <c r="F657" s="49">
        <f t="shared" si="27"/>
        <v>214.14100000000002</v>
      </c>
      <c r="G657" s="49">
        <f>G658+G675</f>
        <v>214.14100000000002</v>
      </c>
      <c r="H657" s="49">
        <f>H659</f>
        <v>0</v>
      </c>
    </row>
    <row r="658" spans="1:8" ht="32.25" customHeight="1">
      <c r="A658" s="18" t="s">
        <v>185</v>
      </c>
      <c r="B658" s="9" t="s">
        <v>164</v>
      </c>
      <c r="C658" s="9" t="s">
        <v>149</v>
      </c>
      <c r="D658" s="9" t="s">
        <v>94</v>
      </c>
      <c r="E658" s="9" t="s">
        <v>156</v>
      </c>
      <c r="F658" s="49">
        <f t="shared" si="27"/>
        <v>150</v>
      </c>
      <c r="G658" s="49">
        <f>G659</f>
        <v>150</v>
      </c>
      <c r="H658" s="49"/>
    </row>
    <row r="659" spans="1:8" ht="49.5" customHeight="1">
      <c r="A659" s="37" t="s">
        <v>186</v>
      </c>
      <c r="B659" s="9" t="s">
        <v>164</v>
      </c>
      <c r="C659" s="9" t="s">
        <v>149</v>
      </c>
      <c r="D659" s="9" t="s">
        <v>94</v>
      </c>
      <c r="E659" s="9" t="s">
        <v>187</v>
      </c>
      <c r="F659" s="49">
        <f t="shared" si="27"/>
        <v>150</v>
      </c>
      <c r="G659" s="49">
        <f>150</f>
        <v>150</v>
      </c>
      <c r="H659" s="49"/>
    </row>
    <row r="660" spans="1:8" ht="49.5" customHeight="1" hidden="1">
      <c r="A660" s="48" t="s">
        <v>575</v>
      </c>
      <c r="B660" s="9" t="s">
        <v>164</v>
      </c>
      <c r="C660" s="9" t="s">
        <v>149</v>
      </c>
      <c r="D660" s="9" t="s">
        <v>94</v>
      </c>
      <c r="E660" s="11" t="s">
        <v>393</v>
      </c>
      <c r="F660" s="91">
        <f t="shared" si="27"/>
        <v>0</v>
      </c>
      <c r="G660" s="91">
        <f>G668</f>
        <v>0</v>
      </c>
      <c r="H660" s="91">
        <f>H661</f>
        <v>0</v>
      </c>
    </row>
    <row r="661" spans="1:8" ht="83.25" customHeight="1" hidden="1">
      <c r="A661" s="33" t="s">
        <v>586</v>
      </c>
      <c r="B661" s="9" t="s">
        <v>164</v>
      </c>
      <c r="C661" s="9" t="s">
        <v>149</v>
      </c>
      <c r="D661" s="9" t="s">
        <v>94</v>
      </c>
      <c r="E661" s="19" t="s">
        <v>393</v>
      </c>
      <c r="F661" s="50">
        <f aca="true" t="shared" si="28" ref="F661:F667">H661</f>
        <v>0</v>
      </c>
      <c r="G661" s="50"/>
      <c r="H661" s="50">
        <f>H664+H666</f>
        <v>0</v>
      </c>
    </row>
    <row r="662" spans="1:8" ht="39.75" customHeight="1" hidden="1">
      <c r="A662" s="18" t="s">
        <v>185</v>
      </c>
      <c r="B662" s="9" t="s">
        <v>164</v>
      </c>
      <c r="C662" s="9" t="s">
        <v>149</v>
      </c>
      <c r="D662" s="9" t="s">
        <v>94</v>
      </c>
      <c r="E662" s="9" t="s">
        <v>156</v>
      </c>
      <c r="F662" s="49">
        <f t="shared" si="28"/>
        <v>0</v>
      </c>
      <c r="G662" s="49"/>
      <c r="H662" s="49">
        <f>H663</f>
        <v>0</v>
      </c>
    </row>
    <row r="663" spans="1:8" ht="64.5" customHeight="1" hidden="1">
      <c r="A663" s="37" t="s">
        <v>587</v>
      </c>
      <c r="B663" s="9" t="s">
        <v>164</v>
      </c>
      <c r="C663" s="9" t="s">
        <v>149</v>
      </c>
      <c r="D663" s="9" t="s">
        <v>94</v>
      </c>
      <c r="E663" s="9" t="s">
        <v>187</v>
      </c>
      <c r="F663" s="49">
        <f t="shared" si="28"/>
        <v>0</v>
      </c>
      <c r="G663" s="49"/>
      <c r="H663" s="49">
        <v>0</v>
      </c>
    </row>
    <row r="664" spans="1:8" ht="47.25" customHeight="1" hidden="1">
      <c r="A664" s="37" t="s">
        <v>571</v>
      </c>
      <c r="B664" s="9" t="s">
        <v>164</v>
      </c>
      <c r="C664" s="9" t="s">
        <v>149</v>
      </c>
      <c r="D664" s="9" t="s">
        <v>94</v>
      </c>
      <c r="E664" s="9" t="s">
        <v>572</v>
      </c>
      <c r="F664" s="49">
        <f t="shared" si="28"/>
        <v>0</v>
      </c>
      <c r="G664" s="49"/>
      <c r="H664" s="49">
        <f>H665</f>
        <v>0</v>
      </c>
    </row>
    <row r="665" spans="1:8" ht="15" customHeight="1" hidden="1">
      <c r="A665" s="37" t="s">
        <v>573</v>
      </c>
      <c r="B665" s="9" t="s">
        <v>164</v>
      </c>
      <c r="C665" s="9" t="s">
        <v>149</v>
      </c>
      <c r="D665" s="9" t="s">
        <v>94</v>
      </c>
      <c r="E665" s="9" t="s">
        <v>574</v>
      </c>
      <c r="F665" s="49">
        <f t="shared" si="28"/>
        <v>0</v>
      </c>
      <c r="G665" s="49"/>
      <c r="H665" s="49">
        <v>0</v>
      </c>
    </row>
    <row r="666" spans="1:8" ht="30" customHeight="1" hidden="1">
      <c r="A666" s="18" t="s">
        <v>577</v>
      </c>
      <c r="B666" s="9" t="s">
        <v>164</v>
      </c>
      <c r="C666" s="9" t="s">
        <v>149</v>
      </c>
      <c r="D666" s="9" t="s">
        <v>94</v>
      </c>
      <c r="E666" s="9" t="s">
        <v>209</v>
      </c>
      <c r="F666" s="49">
        <f t="shared" si="28"/>
        <v>0</v>
      </c>
      <c r="G666" s="49"/>
      <c r="H666" s="49">
        <f>H667</f>
        <v>0</v>
      </c>
    </row>
    <row r="667" spans="1:8" ht="19.5" customHeight="1" hidden="1">
      <c r="A667" s="18" t="s">
        <v>174</v>
      </c>
      <c r="B667" s="9" t="s">
        <v>164</v>
      </c>
      <c r="C667" s="9" t="s">
        <v>149</v>
      </c>
      <c r="D667" s="9" t="s">
        <v>94</v>
      </c>
      <c r="E667" s="9" t="s">
        <v>275</v>
      </c>
      <c r="F667" s="49">
        <f t="shared" si="28"/>
        <v>0</v>
      </c>
      <c r="G667" s="49"/>
      <c r="H667" s="49">
        <v>0</v>
      </c>
    </row>
    <row r="668" spans="1:8" ht="97.5" customHeight="1" hidden="1">
      <c r="A668" s="33" t="s">
        <v>588</v>
      </c>
      <c r="B668" s="9" t="s">
        <v>164</v>
      </c>
      <c r="C668" s="9" t="s">
        <v>149</v>
      </c>
      <c r="D668" s="9" t="s">
        <v>94</v>
      </c>
      <c r="E668" s="19" t="s">
        <v>393</v>
      </c>
      <c r="F668" s="50">
        <f aca="true" t="shared" si="29" ref="F668:F674">G668</f>
        <v>0</v>
      </c>
      <c r="G668" s="50">
        <f>G671+G673</f>
        <v>0</v>
      </c>
      <c r="H668" s="50"/>
    </row>
    <row r="669" spans="1:8" ht="38.25" customHeight="1" hidden="1">
      <c r="A669" s="18" t="s">
        <v>185</v>
      </c>
      <c r="B669" s="9" t="s">
        <v>164</v>
      </c>
      <c r="C669" s="9" t="s">
        <v>149</v>
      </c>
      <c r="D669" s="9" t="s">
        <v>94</v>
      </c>
      <c r="E669" s="9" t="s">
        <v>156</v>
      </c>
      <c r="F669" s="49">
        <f t="shared" si="29"/>
        <v>0</v>
      </c>
      <c r="G669" s="49">
        <f>G670</f>
        <v>0</v>
      </c>
      <c r="H669" s="49"/>
    </row>
    <row r="670" spans="1:8" ht="48.75" customHeight="1" hidden="1">
      <c r="A670" s="37" t="s">
        <v>587</v>
      </c>
      <c r="B670" s="9" t="s">
        <v>164</v>
      </c>
      <c r="C670" s="9" t="s">
        <v>149</v>
      </c>
      <c r="D670" s="9" t="s">
        <v>94</v>
      </c>
      <c r="E670" s="9" t="s">
        <v>187</v>
      </c>
      <c r="F670" s="49">
        <f t="shared" si="29"/>
        <v>0</v>
      </c>
      <c r="G670" s="49">
        <v>0</v>
      </c>
      <c r="H670" s="49"/>
    </row>
    <row r="671" spans="1:8" ht="49.5" customHeight="1" hidden="1">
      <c r="A671" s="37" t="s">
        <v>571</v>
      </c>
      <c r="B671" s="9" t="s">
        <v>164</v>
      </c>
      <c r="C671" s="9" t="s">
        <v>149</v>
      </c>
      <c r="D671" s="9" t="s">
        <v>94</v>
      </c>
      <c r="E671" s="9" t="s">
        <v>572</v>
      </c>
      <c r="F671" s="49">
        <f t="shared" si="29"/>
        <v>0</v>
      </c>
      <c r="G671" s="49">
        <f>G672</f>
        <v>0</v>
      </c>
      <c r="H671" s="49"/>
    </row>
    <row r="672" spans="1:8" ht="18" customHeight="1" hidden="1">
      <c r="A672" s="37" t="s">
        <v>573</v>
      </c>
      <c r="B672" s="9" t="s">
        <v>164</v>
      </c>
      <c r="C672" s="9" t="s">
        <v>149</v>
      </c>
      <c r="D672" s="9" t="s">
        <v>94</v>
      </c>
      <c r="E672" s="9" t="s">
        <v>574</v>
      </c>
      <c r="F672" s="49">
        <f t="shared" si="29"/>
        <v>0</v>
      </c>
      <c r="G672" s="49">
        <f>86+40-40-86</f>
        <v>0</v>
      </c>
      <c r="H672" s="49"/>
    </row>
    <row r="673" spans="1:8" ht="45" customHeight="1" hidden="1">
      <c r="A673" s="18" t="s">
        <v>577</v>
      </c>
      <c r="B673" s="9" t="s">
        <v>164</v>
      </c>
      <c r="C673" s="9" t="s">
        <v>149</v>
      </c>
      <c r="D673" s="9" t="s">
        <v>94</v>
      </c>
      <c r="E673" s="9" t="s">
        <v>209</v>
      </c>
      <c r="F673" s="49">
        <f t="shared" si="29"/>
        <v>0</v>
      </c>
      <c r="G673" s="49">
        <f>G674</f>
        <v>0</v>
      </c>
      <c r="H673" s="49"/>
    </row>
    <row r="674" spans="1:8" ht="18" customHeight="1" hidden="1">
      <c r="A674" s="18" t="s">
        <v>174</v>
      </c>
      <c r="B674" s="9" t="s">
        <v>164</v>
      </c>
      <c r="C674" s="9" t="s">
        <v>149</v>
      </c>
      <c r="D674" s="9" t="s">
        <v>94</v>
      </c>
      <c r="E674" s="9" t="s">
        <v>275</v>
      </c>
      <c r="F674" s="49">
        <f t="shared" si="29"/>
        <v>0</v>
      </c>
      <c r="G674" s="49">
        <v>0</v>
      </c>
      <c r="H674" s="49"/>
    </row>
    <row r="675" spans="1:8" ht="54.75" customHeight="1">
      <c r="A675" s="18" t="s">
        <v>577</v>
      </c>
      <c r="B675" s="9" t="s">
        <v>164</v>
      </c>
      <c r="C675" s="9" t="s">
        <v>149</v>
      </c>
      <c r="D675" s="9" t="s">
        <v>94</v>
      </c>
      <c r="E675" s="9" t="s">
        <v>209</v>
      </c>
      <c r="F675" s="49">
        <f>G675</f>
        <v>64.141</v>
      </c>
      <c r="G675" s="49">
        <f>G676</f>
        <v>64.141</v>
      </c>
      <c r="H675" s="49"/>
    </row>
    <row r="676" spans="1:8" ht="18" customHeight="1">
      <c r="A676" s="18" t="s">
        <v>174</v>
      </c>
      <c r="B676" s="9" t="s">
        <v>164</v>
      </c>
      <c r="C676" s="9" t="s">
        <v>149</v>
      </c>
      <c r="D676" s="9" t="s">
        <v>94</v>
      </c>
      <c r="E676" s="9" t="s">
        <v>275</v>
      </c>
      <c r="F676" s="49">
        <f>G676</f>
        <v>64.141</v>
      </c>
      <c r="G676" s="49">
        <v>64.141</v>
      </c>
      <c r="H676" s="49"/>
    </row>
    <row r="677" spans="1:8" ht="48" customHeight="1">
      <c r="A677" s="22" t="s">
        <v>708</v>
      </c>
      <c r="B677" s="19" t="s">
        <v>164</v>
      </c>
      <c r="C677" s="19" t="s">
        <v>149</v>
      </c>
      <c r="D677" s="19" t="s">
        <v>704</v>
      </c>
      <c r="E677" s="19" t="s">
        <v>393</v>
      </c>
      <c r="F677" s="50">
        <f aca="true" t="shared" si="30" ref="F677:F686">G677+H677</f>
        <v>1999.892</v>
      </c>
      <c r="G677" s="50">
        <f>G678</f>
        <v>1999.892</v>
      </c>
      <c r="H677" s="50"/>
    </row>
    <row r="678" spans="1:8" ht="34.5" customHeight="1">
      <c r="A678" s="18" t="s">
        <v>185</v>
      </c>
      <c r="B678" s="9" t="s">
        <v>164</v>
      </c>
      <c r="C678" s="9" t="s">
        <v>149</v>
      </c>
      <c r="D678" s="9" t="s">
        <v>704</v>
      </c>
      <c r="E678" s="9" t="s">
        <v>156</v>
      </c>
      <c r="F678" s="49">
        <f t="shared" si="30"/>
        <v>1999.892</v>
      </c>
      <c r="G678" s="49">
        <f>G679</f>
        <v>1999.892</v>
      </c>
      <c r="H678" s="49"/>
    </row>
    <row r="679" spans="1:8" ht="48.75" customHeight="1">
      <c r="A679" s="37" t="s">
        <v>186</v>
      </c>
      <c r="B679" s="9" t="s">
        <v>164</v>
      </c>
      <c r="C679" s="9" t="s">
        <v>149</v>
      </c>
      <c r="D679" s="9" t="s">
        <v>704</v>
      </c>
      <c r="E679" s="9" t="s">
        <v>187</v>
      </c>
      <c r="F679" s="49">
        <f t="shared" si="30"/>
        <v>1999.892</v>
      </c>
      <c r="G679" s="49">
        <f>153+1846.892</f>
        <v>1999.892</v>
      </c>
      <c r="H679" s="49"/>
    </row>
    <row r="680" spans="1:8" ht="48.75" customHeight="1">
      <c r="A680" s="47" t="s">
        <v>905</v>
      </c>
      <c r="B680" s="11" t="s">
        <v>164</v>
      </c>
      <c r="C680" s="11" t="s">
        <v>149</v>
      </c>
      <c r="D680" s="11" t="s">
        <v>307</v>
      </c>
      <c r="E680" s="11" t="s">
        <v>393</v>
      </c>
      <c r="F680" s="91">
        <f t="shared" si="30"/>
        <v>2870.5078000000003</v>
      </c>
      <c r="G680" s="91">
        <f>G681+G684</f>
        <v>28.70508</v>
      </c>
      <c r="H680" s="91">
        <f>H681+H684</f>
        <v>2841.80272</v>
      </c>
    </row>
    <row r="681" spans="1:8" ht="97.5" customHeight="1">
      <c r="A681" s="33" t="s">
        <v>916</v>
      </c>
      <c r="B681" s="19" t="s">
        <v>164</v>
      </c>
      <c r="C681" s="19" t="s">
        <v>149</v>
      </c>
      <c r="D681" s="19" t="s">
        <v>839</v>
      </c>
      <c r="E681" s="19" t="s">
        <v>393</v>
      </c>
      <c r="F681" s="50">
        <f t="shared" si="30"/>
        <v>2841.80272</v>
      </c>
      <c r="G681" s="50">
        <f>G682</f>
        <v>0</v>
      </c>
      <c r="H681" s="50">
        <f>H682</f>
        <v>2841.80272</v>
      </c>
    </row>
    <row r="682" spans="1:8" ht="31.5" customHeight="1">
      <c r="A682" s="18" t="s">
        <v>185</v>
      </c>
      <c r="B682" s="9" t="s">
        <v>164</v>
      </c>
      <c r="C682" s="9" t="s">
        <v>149</v>
      </c>
      <c r="D682" s="9" t="s">
        <v>839</v>
      </c>
      <c r="E682" s="9" t="s">
        <v>156</v>
      </c>
      <c r="F682" s="49">
        <f t="shared" si="30"/>
        <v>2841.80272</v>
      </c>
      <c r="G682" s="49">
        <f>G683</f>
        <v>0</v>
      </c>
      <c r="H682" s="49">
        <f>H683</f>
        <v>2841.80272</v>
      </c>
    </row>
    <row r="683" spans="1:8" ht="48.75" customHeight="1">
      <c r="A683" s="37" t="s">
        <v>186</v>
      </c>
      <c r="B683" s="9" t="s">
        <v>164</v>
      </c>
      <c r="C683" s="9" t="s">
        <v>149</v>
      </c>
      <c r="D683" s="9" t="s">
        <v>839</v>
      </c>
      <c r="E683" s="9" t="s">
        <v>187</v>
      </c>
      <c r="F683" s="49">
        <f t="shared" si="30"/>
        <v>2841.80272</v>
      </c>
      <c r="G683" s="49"/>
      <c r="H683" s="49">
        <v>2841.80272</v>
      </c>
    </row>
    <row r="684" spans="1:8" ht="65.25" customHeight="1">
      <c r="A684" s="22" t="s">
        <v>907</v>
      </c>
      <c r="B684" s="19" t="s">
        <v>164</v>
      </c>
      <c r="C684" s="19" t="s">
        <v>149</v>
      </c>
      <c r="D684" s="19" t="s">
        <v>903</v>
      </c>
      <c r="E684" s="19" t="s">
        <v>393</v>
      </c>
      <c r="F684" s="50">
        <f>G684+H684</f>
        <v>28.70508</v>
      </c>
      <c r="G684" s="50">
        <f>G685</f>
        <v>28.70508</v>
      </c>
      <c r="H684" s="50">
        <f>H685</f>
        <v>0</v>
      </c>
    </row>
    <row r="685" spans="1:8" ht="35.25" customHeight="1">
      <c r="A685" s="18" t="s">
        <v>185</v>
      </c>
      <c r="B685" s="9" t="s">
        <v>164</v>
      </c>
      <c r="C685" s="9" t="s">
        <v>149</v>
      </c>
      <c r="D685" s="9" t="s">
        <v>903</v>
      </c>
      <c r="E685" s="9" t="s">
        <v>156</v>
      </c>
      <c r="F685" s="49">
        <f t="shared" si="30"/>
        <v>28.70508</v>
      </c>
      <c r="G685" s="49">
        <f>G686</f>
        <v>28.70508</v>
      </c>
      <c r="H685" s="49">
        <f>H686</f>
        <v>0</v>
      </c>
    </row>
    <row r="686" spans="1:8" ht="48.75" customHeight="1">
      <c r="A686" s="37" t="s">
        <v>186</v>
      </c>
      <c r="B686" s="9" t="s">
        <v>164</v>
      </c>
      <c r="C686" s="9" t="s">
        <v>149</v>
      </c>
      <c r="D686" s="9" t="s">
        <v>903</v>
      </c>
      <c r="E686" s="9" t="s">
        <v>187</v>
      </c>
      <c r="F686" s="49">
        <f t="shared" si="30"/>
        <v>28.70508</v>
      </c>
      <c r="G686" s="49">
        <v>28.70508</v>
      </c>
      <c r="H686" s="49"/>
    </row>
    <row r="687" spans="1:8" ht="64.5" customHeight="1">
      <c r="A687" s="48" t="s">
        <v>896</v>
      </c>
      <c r="B687" s="11" t="s">
        <v>164</v>
      </c>
      <c r="C687" s="11" t="s">
        <v>149</v>
      </c>
      <c r="D687" s="11" t="s">
        <v>307</v>
      </c>
      <c r="E687" s="11" t="s">
        <v>393</v>
      </c>
      <c r="F687" s="91">
        <f>H687+G687</f>
        <v>350</v>
      </c>
      <c r="G687" s="91">
        <f>G688+G691</f>
        <v>3.5</v>
      </c>
      <c r="H687" s="91">
        <f>H688+H691</f>
        <v>346.5</v>
      </c>
    </row>
    <row r="688" spans="1:8" ht="95.25" customHeight="1">
      <c r="A688" s="33" t="s">
        <v>874</v>
      </c>
      <c r="B688" s="19" t="s">
        <v>164</v>
      </c>
      <c r="C688" s="19" t="s">
        <v>149</v>
      </c>
      <c r="D688" s="19" t="s">
        <v>840</v>
      </c>
      <c r="E688" s="19" t="s">
        <v>393</v>
      </c>
      <c r="F688" s="50">
        <f>H688</f>
        <v>346.5</v>
      </c>
      <c r="G688" s="50">
        <f>G689</f>
        <v>0</v>
      </c>
      <c r="H688" s="50">
        <f>H689</f>
        <v>346.5</v>
      </c>
    </row>
    <row r="689" spans="1:8" ht="36" customHeight="1">
      <c r="A689" s="18" t="s">
        <v>185</v>
      </c>
      <c r="B689" s="9" t="s">
        <v>164</v>
      </c>
      <c r="C689" s="9" t="s">
        <v>149</v>
      </c>
      <c r="D689" s="9" t="s">
        <v>840</v>
      </c>
      <c r="E689" s="9" t="s">
        <v>156</v>
      </c>
      <c r="F689" s="49">
        <f>H689</f>
        <v>346.5</v>
      </c>
      <c r="G689" s="49">
        <f>G690</f>
        <v>0</v>
      </c>
      <c r="H689" s="49">
        <f>H690</f>
        <v>346.5</v>
      </c>
    </row>
    <row r="690" spans="1:8" ht="48" customHeight="1">
      <c r="A690" s="37" t="s">
        <v>186</v>
      </c>
      <c r="B690" s="9" t="s">
        <v>164</v>
      </c>
      <c r="C690" s="9" t="s">
        <v>149</v>
      </c>
      <c r="D690" s="9" t="s">
        <v>840</v>
      </c>
      <c r="E690" s="9" t="s">
        <v>187</v>
      </c>
      <c r="F690" s="49">
        <f>H690</f>
        <v>346.5</v>
      </c>
      <c r="G690" s="49"/>
      <c r="H690" s="49">
        <v>346.5</v>
      </c>
    </row>
    <row r="691" spans="1:8" ht="128.25" customHeight="1">
      <c r="A691" s="33" t="s">
        <v>917</v>
      </c>
      <c r="B691" s="19" t="s">
        <v>164</v>
      </c>
      <c r="C691" s="19" t="s">
        <v>149</v>
      </c>
      <c r="D691" s="19" t="s">
        <v>902</v>
      </c>
      <c r="E691" s="19" t="s">
        <v>393</v>
      </c>
      <c r="F691" s="50">
        <f>G691</f>
        <v>3.5</v>
      </c>
      <c r="G691" s="50">
        <f>G692</f>
        <v>3.5</v>
      </c>
      <c r="H691" s="50">
        <f>H692</f>
        <v>0</v>
      </c>
    </row>
    <row r="692" spans="1:8" ht="39.75" customHeight="1">
      <c r="A692" s="18" t="s">
        <v>185</v>
      </c>
      <c r="B692" s="9" t="s">
        <v>164</v>
      </c>
      <c r="C692" s="9" t="s">
        <v>149</v>
      </c>
      <c r="D692" s="9" t="s">
        <v>902</v>
      </c>
      <c r="E692" s="9" t="s">
        <v>156</v>
      </c>
      <c r="F692" s="49">
        <f>G692</f>
        <v>3.5</v>
      </c>
      <c r="G692" s="49">
        <f>G693</f>
        <v>3.5</v>
      </c>
      <c r="H692" s="49">
        <f>H693</f>
        <v>0</v>
      </c>
    </row>
    <row r="693" spans="1:8" ht="51" customHeight="1">
      <c r="A693" s="37" t="s">
        <v>186</v>
      </c>
      <c r="B693" s="9" t="s">
        <v>164</v>
      </c>
      <c r="C693" s="9" t="s">
        <v>149</v>
      </c>
      <c r="D693" s="9" t="s">
        <v>902</v>
      </c>
      <c r="E693" s="9" t="s">
        <v>187</v>
      </c>
      <c r="F693" s="49">
        <f>G693</f>
        <v>3.5</v>
      </c>
      <c r="G693" s="49">
        <v>3.5</v>
      </c>
      <c r="H693" s="49"/>
    </row>
    <row r="694" spans="1:8" ht="33" customHeight="1">
      <c r="A694" s="48" t="s">
        <v>904</v>
      </c>
      <c r="B694" s="11" t="s">
        <v>164</v>
      </c>
      <c r="C694" s="11" t="s">
        <v>149</v>
      </c>
      <c r="D694" s="11" t="s">
        <v>307</v>
      </c>
      <c r="E694" s="11" t="s">
        <v>393</v>
      </c>
      <c r="F694" s="91">
        <f>G694+H694</f>
        <v>37.5</v>
      </c>
      <c r="G694" s="91">
        <f>G698</f>
        <v>37.5</v>
      </c>
      <c r="H694" s="91">
        <f>H695</f>
        <v>0</v>
      </c>
    </row>
    <row r="695" spans="1:8" ht="48" customHeight="1" hidden="1">
      <c r="A695" s="33" t="s">
        <v>919</v>
      </c>
      <c r="B695" s="9" t="s">
        <v>164</v>
      </c>
      <c r="C695" s="9" t="s">
        <v>149</v>
      </c>
      <c r="D695" s="9" t="s">
        <v>920</v>
      </c>
      <c r="E695" s="9" t="s">
        <v>393</v>
      </c>
      <c r="F695" s="49">
        <f aca="true" t="shared" si="31" ref="F695:F707">G695+H695</f>
        <v>0</v>
      </c>
      <c r="G695" s="49"/>
      <c r="H695" s="49">
        <f>H696</f>
        <v>0</v>
      </c>
    </row>
    <row r="696" spans="1:8" ht="33" customHeight="1" hidden="1">
      <c r="A696" s="18" t="s">
        <v>185</v>
      </c>
      <c r="B696" s="9" t="s">
        <v>164</v>
      </c>
      <c r="C696" s="9" t="s">
        <v>149</v>
      </c>
      <c r="D696" s="9" t="s">
        <v>920</v>
      </c>
      <c r="E696" s="9" t="s">
        <v>156</v>
      </c>
      <c r="F696" s="49">
        <f t="shared" si="31"/>
        <v>0</v>
      </c>
      <c r="G696" s="49"/>
      <c r="H696" s="49">
        <f>H697</f>
        <v>0</v>
      </c>
    </row>
    <row r="697" spans="1:8" ht="33" customHeight="1" hidden="1">
      <c r="A697" s="37" t="s">
        <v>186</v>
      </c>
      <c r="B697" s="9" t="s">
        <v>164</v>
      </c>
      <c r="C697" s="9" t="s">
        <v>149</v>
      </c>
      <c r="D697" s="9" t="s">
        <v>920</v>
      </c>
      <c r="E697" s="9" t="s">
        <v>187</v>
      </c>
      <c r="F697" s="49">
        <f t="shared" si="31"/>
        <v>0</v>
      </c>
      <c r="G697" s="49"/>
      <c r="H697" s="49"/>
    </row>
    <row r="698" spans="1:8" ht="78" customHeight="1">
      <c r="A698" s="33" t="s">
        <v>909</v>
      </c>
      <c r="B698" s="19" t="s">
        <v>164</v>
      </c>
      <c r="C698" s="19" t="s">
        <v>149</v>
      </c>
      <c r="D698" s="9" t="s">
        <v>918</v>
      </c>
      <c r="E698" s="9" t="s">
        <v>393</v>
      </c>
      <c r="F698" s="49">
        <f t="shared" si="31"/>
        <v>37.5</v>
      </c>
      <c r="G698" s="49">
        <f>G699</f>
        <v>37.5</v>
      </c>
      <c r="H698" s="49"/>
    </row>
    <row r="699" spans="1:8" ht="34.5" customHeight="1">
      <c r="A699" s="18" t="s">
        <v>185</v>
      </c>
      <c r="B699" s="9" t="s">
        <v>164</v>
      </c>
      <c r="C699" s="9" t="s">
        <v>149</v>
      </c>
      <c r="D699" s="9" t="s">
        <v>918</v>
      </c>
      <c r="E699" s="9" t="s">
        <v>156</v>
      </c>
      <c r="F699" s="49">
        <f t="shared" si="31"/>
        <v>37.5</v>
      </c>
      <c r="G699" s="49">
        <f>G700</f>
        <v>37.5</v>
      </c>
      <c r="H699" s="49"/>
    </row>
    <row r="700" spans="1:8" ht="48" customHeight="1">
      <c r="A700" s="37" t="s">
        <v>186</v>
      </c>
      <c r="B700" s="9" t="s">
        <v>164</v>
      </c>
      <c r="C700" s="9" t="s">
        <v>149</v>
      </c>
      <c r="D700" s="9" t="s">
        <v>918</v>
      </c>
      <c r="E700" s="9" t="s">
        <v>187</v>
      </c>
      <c r="F700" s="49">
        <f t="shared" si="31"/>
        <v>37.5</v>
      </c>
      <c r="G700" s="49">
        <v>37.5</v>
      </c>
      <c r="H700" s="49"/>
    </row>
    <row r="701" spans="1:8" ht="48" customHeight="1">
      <c r="A701" s="47" t="s">
        <v>675</v>
      </c>
      <c r="B701" s="11" t="s">
        <v>164</v>
      </c>
      <c r="C701" s="11" t="s">
        <v>149</v>
      </c>
      <c r="D701" s="11" t="s">
        <v>93</v>
      </c>
      <c r="E701" s="11" t="s">
        <v>393</v>
      </c>
      <c r="F701" s="91">
        <f t="shared" si="31"/>
        <v>144.99515</v>
      </c>
      <c r="G701" s="91">
        <f>G702+G705</f>
        <v>1.4499499999999999</v>
      </c>
      <c r="H701" s="91">
        <f>H702+H705</f>
        <v>143.5452</v>
      </c>
    </row>
    <row r="702" spans="1:8" ht="85.5" customHeight="1">
      <c r="A702" s="33" t="s">
        <v>683</v>
      </c>
      <c r="B702" s="9" t="s">
        <v>164</v>
      </c>
      <c r="C702" s="9" t="s">
        <v>149</v>
      </c>
      <c r="D702" s="9" t="s">
        <v>678</v>
      </c>
      <c r="E702" s="9" t="s">
        <v>393</v>
      </c>
      <c r="F702" s="49">
        <f t="shared" si="31"/>
        <v>143.5452</v>
      </c>
      <c r="G702" s="49"/>
      <c r="H702" s="49">
        <f>H703</f>
        <v>143.5452</v>
      </c>
    </row>
    <row r="703" spans="1:8" ht="45" customHeight="1">
      <c r="A703" s="18" t="s">
        <v>577</v>
      </c>
      <c r="B703" s="9" t="s">
        <v>164</v>
      </c>
      <c r="C703" s="9" t="s">
        <v>149</v>
      </c>
      <c r="D703" s="9" t="s">
        <v>678</v>
      </c>
      <c r="E703" s="9" t="s">
        <v>209</v>
      </c>
      <c r="F703" s="49">
        <f t="shared" si="31"/>
        <v>143.5452</v>
      </c>
      <c r="G703" s="49"/>
      <c r="H703" s="49">
        <f>H704</f>
        <v>143.5452</v>
      </c>
    </row>
    <row r="704" spans="1:8" ht="18.75" customHeight="1">
      <c r="A704" s="18" t="s">
        <v>174</v>
      </c>
      <c r="B704" s="9" t="s">
        <v>164</v>
      </c>
      <c r="C704" s="9" t="s">
        <v>149</v>
      </c>
      <c r="D704" s="9" t="s">
        <v>678</v>
      </c>
      <c r="E704" s="9" t="s">
        <v>275</v>
      </c>
      <c r="F704" s="49">
        <f t="shared" si="31"/>
        <v>143.5452</v>
      </c>
      <c r="G704" s="49"/>
      <c r="H704" s="49">
        <f>70.291+73.2542</f>
        <v>143.5452</v>
      </c>
    </row>
    <row r="705" spans="1:8" ht="93.75" customHeight="1">
      <c r="A705" s="33" t="s">
        <v>684</v>
      </c>
      <c r="B705" s="9" t="s">
        <v>164</v>
      </c>
      <c r="C705" s="9" t="s">
        <v>149</v>
      </c>
      <c r="D705" s="9" t="s">
        <v>679</v>
      </c>
      <c r="E705" s="9" t="s">
        <v>393</v>
      </c>
      <c r="F705" s="49">
        <f t="shared" si="31"/>
        <v>1.4499499999999999</v>
      </c>
      <c r="G705" s="49">
        <f>G706</f>
        <v>1.4499499999999999</v>
      </c>
      <c r="H705" s="49"/>
    </row>
    <row r="706" spans="1:8" ht="48.75" customHeight="1">
      <c r="A706" s="18" t="s">
        <v>577</v>
      </c>
      <c r="B706" s="9" t="s">
        <v>164</v>
      </c>
      <c r="C706" s="9" t="s">
        <v>149</v>
      </c>
      <c r="D706" s="9" t="s">
        <v>679</v>
      </c>
      <c r="E706" s="9" t="s">
        <v>209</v>
      </c>
      <c r="F706" s="49">
        <f t="shared" si="31"/>
        <v>1.4499499999999999</v>
      </c>
      <c r="G706" s="49">
        <f>G707</f>
        <v>1.4499499999999999</v>
      </c>
      <c r="H706" s="49"/>
    </row>
    <row r="707" spans="1:8" ht="18.75" customHeight="1">
      <c r="A707" s="18" t="s">
        <v>174</v>
      </c>
      <c r="B707" s="9" t="s">
        <v>164</v>
      </c>
      <c r="C707" s="9" t="s">
        <v>149</v>
      </c>
      <c r="D707" s="9" t="s">
        <v>679</v>
      </c>
      <c r="E707" s="9" t="s">
        <v>275</v>
      </c>
      <c r="F707" s="49">
        <f t="shared" si="31"/>
        <v>1.4499499999999999</v>
      </c>
      <c r="G707" s="49">
        <f>1.40427+0.04568</f>
        <v>1.4499499999999999</v>
      </c>
      <c r="H707" s="49"/>
    </row>
    <row r="708" spans="1:8" ht="64.5" customHeight="1" hidden="1">
      <c r="A708" s="47" t="s">
        <v>709</v>
      </c>
      <c r="B708" s="11" t="s">
        <v>164</v>
      </c>
      <c r="C708" s="11" t="s">
        <v>149</v>
      </c>
      <c r="D708" s="11" t="s">
        <v>93</v>
      </c>
      <c r="E708" s="11" t="s">
        <v>393</v>
      </c>
      <c r="F708" s="91">
        <f>G708+H708</f>
        <v>0</v>
      </c>
      <c r="G708" s="91">
        <f>G712</f>
        <v>0</v>
      </c>
      <c r="H708" s="91">
        <f>H709</f>
        <v>0</v>
      </c>
    </row>
    <row r="709" spans="1:8" ht="96.75" customHeight="1" hidden="1">
      <c r="A709" s="33" t="s">
        <v>711</v>
      </c>
      <c r="B709" s="19" t="s">
        <v>164</v>
      </c>
      <c r="C709" s="19" t="s">
        <v>149</v>
      </c>
      <c r="D709" s="19" t="s">
        <v>710</v>
      </c>
      <c r="E709" s="19" t="s">
        <v>393</v>
      </c>
      <c r="F709" s="50">
        <f aca="true" t="shared" si="32" ref="F709:F730">G709+H709</f>
        <v>0</v>
      </c>
      <c r="G709" s="50"/>
      <c r="H709" s="50">
        <f>H710</f>
        <v>0</v>
      </c>
    </row>
    <row r="710" spans="1:8" ht="36" customHeight="1" hidden="1">
      <c r="A710" s="18" t="s">
        <v>185</v>
      </c>
      <c r="B710" s="9" t="s">
        <v>164</v>
      </c>
      <c r="C710" s="9" t="s">
        <v>149</v>
      </c>
      <c r="D710" s="9" t="s">
        <v>710</v>
      </c>
      <c r="E710" s="9" t="s">
        <v>156</v>
      </c>
      <c r="F710" s="49">
        <f t="shared" si="32"/>
        <v>0</v>
      </c>
      <c r="G710" s="49"/>
      <c r="H710" s="49">
        <f>H711</f>
        <v>0</v>
      </c>
    </row>
    <row r="711" spans="1:8" ht="48" customHeight="1" hidden="1">
      <c r="A711" s="37" t="s">
        <v>186</v>
      </c>
      <c r="B711" s="9" t="s">
        <v>164</v>
      </c>
      <c r="C711" s="9" t="s">
        <v>149</v>
      </c>
      <c r="D711" s="9" t="s">
        <v>710</v>
      </c>
      <c r="E711" s="9" t="s">
        <v>187</v>
      </c>
      <c r="F711" s="49">
        <f t="shared" si="32"/>
        <v>0</v>
      </c>
      <c r="G711" s="49"/>
      <c r="H711" s="49">
        <v>0</v>
      </c>
    </row>
    <row r="712" spans="1:8" ht="114.75" customHeight="1" hidden="1">
      <c r="A712" s="22" t="s">
        <v>712</v>
      </c>
      <c r="B712" s="19" t="s">
        <v>164</v>
      </c>
      <c r="C712" s="19" t="s">
        <v>149</v>
      </c>
      <c r="D712" s="19" t="s">
        <v>713</v>
      </c>
      <c r="E712" s="19" t="s">
        <v>393</v>
      </c>
      <c r="F712" s="50">
        <f>G712+H712</f>
        <v>0</v>
      </c>
      <c r="G712" s="50">
        <f>G713</f>
        <v>0</v>
      </c>
      <c r="H712" s="50"/>
    </row>
    <row r="713" spans="1:8" ht="36" customHeight="1" hidden="1">
      <c r="A713" s="18" t="s">
        <v>185</v>
      </c>
      <c r="B713" s="9" t="s">
        <v>164</v>
      </c>
      <c r="C713" s="9" t="s">
        <v>149</v>
      </c>
      <c r="D713" s="9" t="s">
        <v>713</v>
      </c>
      <c r="E713" s="9" t="s">
        <v>156</v>
      </c>
      <c r="F713" s="49">
        <f t="shared" si="32"/>
        <v>0</v>
      </c>
      <c r="G713" s="49">
        <f>G714</f>
        <v>0</v>
      </c>
      <c r="H713" s="49"/>
    </row>
    <row r="714" spans="1:8" ht="47.25" customHeight="1" hidden="1">
      <c r="A714" s="37" t="s">
        <v>186</v>
      </c>
      <c r="B714" s="9" t="s">
        <v>164</v>
      </c>
      <c r="C714" s="9" t="s">
        <v>149</v>
      </c>
      <c r="D714" s="9" t="s">
        <v>713</v>
      </c>
      <c r="E714" s="9" t="s">
        <v>187</v>
      </c>
      <c r="F714" s="49">
        <f t="shared" si="32"/>
        <v>0</v>
      </c>
      <c r="G714" s="49">
        <v>0</v>
      </c>
      <c r="H714" s="49"/>
    </row>
    <row r="715" spans="1:8" s="131" customFormat="1" ht="49.5" customHeight="1">
      <c r="A715" s="47" t="s">
        <v>223</v>
      </c>
      <c r="B715" s="11" t="s">
        <v>166</v>
      </c>
      <c r="C715" s="11" t="s">
        <v>148</v>
      </c>
      <c r="D715" s="11" t="s">
        <v>307</v>
      </c>
      <c r="E715" s="11" t="s">
        <v>393</v>
      </c>
      <c r="F715" s="91">
        <f t="shared" si="32"/>
        <v>460</v>
      </c>
      <c r="G715" s="91">
        <f>G716</f>
        <v>460</v>
      </c>
      <c r="H715" s="91">
        <f>H716</f>
        <v>0</v>
      </c>
    </row>
    <row r="716" spans="1:8" ht="33.75" customHeight="1">
      <c r="A716" s="18" t="s">
        <v>399</v>
      </c>
      <c r="B716" s="9" t="s">
        <v>166</v>
      </c>
      <c r="C716" s="9" t="s">
        <v>147</v>
      </c>
      <c r="D716" s="9" t="s">
        <v>307</v>
      </c>
      <c r="E716" s="9" t="s">
        <v>393</v>
      </c>
      <c r="F716" s="49">
        <f t="shared" si="32"/>
        <v>460</v>
      </c>
      <c r="G716" s="49">
        <f>G717</f>
        <v>460</v>
      </c>
      <c r="H716" s="49">
        <f>H718</f>
        <v>0</v>
      </c>
    </row>
    <row r="717" spans="1:8" ht="78" customHeight="1">
      <c r="A717" s="22" t="s">
        <v>521</v>
      </c>
      <c r="B717" s="19" t="s">
        <v>166</v>
      </c>
      <c r="C717" s="19" t="s">
        <v>147</v>
      </c>
      <c r="D717" s="19" t="s">
        <v>504</v>
      </c>
      <c r="E717" s="19" t="s">
        <v>393</v>
      </c>
      <c r="F717" s="50">
        <f t="shared" si="32"/>
        <v>460</v>
      </c>
      <c r="G717" s="50">
        <f>G718</f>
        <v>460</v>
      </c>
      <c r="H717" s="50">
        <v>0</v>
      </c>
    </row>
    <row r="718" spans="1:8" ht="33" customHeight="1">
      <c r="A718" s="18" t="s">
        <v>340</v>
      </c>
      <c r="B718" s="9" t="s">
        <v>166</v>
      </c>
      <c r="C718" s="9" t="s">
        <v>147</v>
      </c>
      <c r="D718" s="9" t="s">
        <v>499</v>
      </c>
      <c r="E718" s="9" t="s">
        <v>393</v>
      </c>
      <c r="F718" s="49">
        <f t="shared" si="32"/>
        <v>460</v>
      </c>
      <c r="G718" s="49">
        <f>G719</f>
        <v>460</v>
      </c>
      <c r="H718" s="49">
        <f>H719</f>
        <v>0</v>
      </c>
    </row>
    <row r="719" spans="1:8" ht="33" customHeight="1">
      <c r="A719" s="18" t="s">
        <v>509</v>
      </c>
      <c r="B719" s="9" t="s">
        <v>166</v>
      </c>
      <c r="C719" s="9" t="s">
        <v>147</v>
      </c>
      <c r="D719" s="9" t="s">
        <v>499</v>
      </c>
      <c r="E719" s="9" t="s">
        <v>393</v>
      </c>
      <c r="F719" s="49">
        <f t="shared" si="32"/>
        <v>460</v>
      </c>
      <c r="G719" s="49">
        <f>G720</f>
        <v>460</v>
      </c>
      <c r="H719" s="49">
        <f>H721</f>
        <v>0</v>
      </c>
    </row>
    <row r="720" spans="1:8" ht="33" customHeight="1">
      <c r="A720" s="18" t="s">
        <v>204</v>
      </c>
      <c r="B720" s="9" t="s">
        <v>166</v>
      </c>
      <c r="C720" s="9" t="s">
        <v>147</v>
      </c>
      <c r="D720" s="9" t="s">
        <v>499</v>
      </c>
      <c r="E720" s="9" t="s">
        <v>205</v>
      </c>
      <c r="F720" s="49">
        <f t="shared" si="32"/>
        <v>460</v>
      </c>
      <c r="G720" s="49">
        <f>G721</f>
        <v>460</v>
      </c>
      <c r="H720" s="49"/>
    </row>
    <row r="721" spans="1:8" ht="17.25" customHeight="1">
      <c r="A721" s="18" t="s">
        <v>225</v>
      </c>
      <c r="B721" s="9" t="s">
        <v>166</v>
      </c>
      <c r="C721" s="9" t="s">
        <v>147</v>
      </c>
      <c r="D721" s="9" t="s">
        <v>499</v>
      </c>
      <c r="E721" s="9" t="s">
        <v>317</v>
      </c>
      <c r="F721" s="49">
        <f t="shared" si="32"/>
        <v>460</v>
      </c>
      <c r="G721" s="49">
        <v>460</v>
      </c>
      <c r="H721" s="49"/>
    </row>
    <row r="722" spans="1:8" s="131" customFormat="1" ht="78.75" customHeight="1">
      <c r="A722" s="47" t="s">
        <v>226</v>
      </c>
      <c r="B722" s="11" t="s">
        <v>227</v>
      </c>
      <c r="C722" s="11" t="s">
        <v>148</v>
      </c>
      <c r="D722" s="11" t="s">
        <v>307</v>
      </c>
      <c r="E722" s="11" t="s">
        <v>393</v>
      </c>
      <c r="F722" s="91">
        <f t="shared" si="32"/>
        <v>19336.275999999998</v>
      </c>
      <c r="G722" s="91">
        <f>G724+G731+G733+G737</f>
        <v>8235.364</v>
      </c>
      <c r="H722" s="91">
        <f>H724+H733</f>
        <v>11100.912</v>
      </c>
    </row>
    <row r="723" spans="1:8" s="131" customFormat="1" ht="79.5" customHeight="1">
      <c r="A723" s="22" t="s">
        <v>521</v>
      </c>
      <c r="B723" s="44" t="s">
        <v>227</v>
      </c>
      <c r="C723" s="44" t="s">
        <v>148</v>
      </c>
      <c r="D723" s="44" t="s">
        <v>504</v>
      </c>
      <c r="E723" s="44" t="s">
        <v>393</v>
      </c>
      <c r="F723" s="89">
        <f t="shared" si="32"/>
        <v>19336.275999999998</v>
      </c>
      <c r="G723" s="89">
        <f>G724+G732+G734+G738</f>
        <v>8235.364</v>
      </c>
      <c r="H723" s="89">
        <f>H725+H734</f>
        <v>11100.912</v>
      </c>
    </row>
    <row r="724" spans="1:8" ht="48.75" customHeight="1">
      <c r="A724" s="18" t="s">
        <v>228</v>
      </c>
      <c r="B724" s="9" t="s">
        <v>227</v>
      </c>
      <c r="C724" s="9" t="s">
        <v>147</v>
      </c>
      <c r="D724" s="9" t="s">
        <v>504</v>
      </c>
      <c r="E724" s="9" t="s">
        <v>393</v>
      </c>
      <c r="F724" s="49">
        <f t="shared" si="32"/>
        <v>17516.275999999998</v>
      </c>
      <c r="G724" s="49">
        <f>G729</f>
        <v>6415.364</v>
      </c>
      <c r="H724" s="49">
        <f>H725</f>
        <v>11100.912</v>
      </c>
    </row>
    <row r="725" spans="1:9" ht="50.25" customHeight="1">
      <c r="A725" s="22" t="s">
        <v>229</v>
      </c>
      <c r="B725" s="19" t="s">
        <v>227</v>
      </c>
      <c r="C725" s="19" t="s">
        <v>147</v>
      </c>
      <c r="D725" s="19" t="s">
        <v>496</v>
      </c>
      <c r="E725" s="19" t="s">
        <v>393</v>
      </c>
      <c r="F725" s="50">
        <f t="shared" si="32"/>
        <v>11100.912</v>
      </c>
      <c r="G725" s="50">
        <f>G726</f>
        <v>0</v>
      </c>
      <c r="H725" s="50">
        <f>H726</f>
        <v>11100.912</v>
      </c>
      <c r="I725" s="118"/>
    </row>
    <row r="726" spans="1:8" ht="18.75" customHeight="1">
      <c r="A726" s="18" t="s">
        <v>196</v>
      </c>
      <c r="B726" s="9" t="s">
        <v>227</v>
      </c>
      <c r="C726" s="9" t="s">
        <v>147</v>
      </c>
      <c r="D726" s="9" t="s">
        <v>496</v>
      </c>
      <c r="E726" s="9" t="s">
        <v>393</v>
      </c>
      <c r="F726" s="49">
        <f t="shared" si="32"/>
        <v>11100.912</v>
      </c>
      <c r="G726" s="49">
        <f>G727</f>
        <v>0</v>
      </c>
      <c r="H726" s="49">
        <f>H727+H729</f>
        <v>11100.912</v>
      </c>
    </row>
    <row r="727" spans="1:8" ht="96" customHeight="1">
      <c r="A727" s="18" t="s">
        <v>320</v>
      </c>
      <c r="B727" s="9" t="s">
        <v>227</v>
      </c>
      <c r="C727" s="9" t="s">
        <v>147</v>
      </c>
      <c r="D727" s="9" t="s">
        <v>496</v>
      </c>
      <c r="E727" s="9" t="s">
        <v>393</v>
      </c>
      <c r="F727" s="49">
        <f t="shared" si="32"/>
        <v>11100.912</v>
      </c>
      <c r="G727" s="49">
        <f>G728</f>
        <v>0</v>
      </c>
      <c r="H727" s="49">
        <f>H728</f>
        <v>11100.912</v>
      </c>
    </row>
    <row r="728" spans="1:8" ht="18" customHeight="1">
      <c r="A728" s="18" t="s">
        <v>206</v>
      </c>
      <c r="B728" s="9" t="s">
        <v>227</v>
      </c>
      <c r="C728" s="9" t="s">
        <v>147</v>
      </c>
      <c r="D728" s="9" t="s">
        <v>496</v>
      </c>
      <c r="E728" s="9" t="s">
        <v>207</v>
      </c>
      <c r="F728" s="49">
        <f t="shared" si="32"/>
        <v>11100.912</v>
      </c>
      <c r="G728" s="49">
        <v>0</v>
      </c>
      <c r="H728" s="49">
        <v>11100.912</v>
      </c>
    </row>
    <row r="729" spans="1:8" ht="51" customHeight="1">
      <c r="A729" s="22" t="s">
        <v>301</v>
      </c>
      <c r="B729" s="19" t="s">
        <v>227</v>
      </c>
      <c r="C729" s="19" t="s">
        <v>147</v>
      </c>
      <c r="D729" s="19" t="s">
        <v>497</v>
      </c>
      <c r="E729" s="19" t="s">
        <v>393</v>
      </c>
      <c r="F729" s="50">
        <f t="shared" si="32"/>
        <v>6415.364</v>
      </c>
      <c r="G729" s="50">
        <f>G730</f>
        <v>6415.364</v>
      </c>
      <c r="H729" s="50">
        <f>H730</f>
        <v>0</v>
      </c>
    </row>
    <row r="730" spans="1:8" ht="16.5" customHeight="1">
      <c r="A730" s="18" t="s">
        <v>206</v>
      </c>
      <c r="B730" s="9" t="s">
        <v>227</v>
      </c>
      <c r="C730" s="9" t="s">
        <v>147</v>
      </c>
      <c r="D730" s="9" t="s">
        <v>497</v>
      </c>
      <c r="E730" s="9" t="s">
        <v>207</v>
      </c>
      <c r="F730" s="49">
        <f t="shared" si="32"/>
        <v>6415.364</v>
      </c>
      <c r="G730" s="49">
        <v>6415.364</v>
      </c>
      <c r="H730" s="49"/>
    </row>
    <row r="731" spans="1:8" ht="48" customHeight="1" hidden="1">
      <c r="A731" s="18" t="s">
        <v>301</v>
      </c>
      <c r="B731" s="9" t="s">
        <v>227</v>
      </c>
      <c r="C731" s="9" t="s">
        <v>147</v>
      </c>
      <c r="D731" s="9" t="s">
        <v>23</v>
      </c>
      <c r="E731" s="9" t="s">
        <v>393</v>
      </c>
      <c r="F731" s="49">
        <f>G731</f>
        <v>0</v>
      </c>
      <c r="G731" s="49">
        <f>G732</f>
        <v>0</v>
      </c>
      <c r="H731" s="49">
        <f>H732</f>
        <v>0</v>
      </c>
    </row>
    <row r="732" spans="1:8" ht="17.25" customHeight="1" hidden="1">
      <c r="A732" s="18" t="s">
        <v>194</v>
      </c>
      <c r="B732" s="9" t="s">
        <v>227</v>
      </c>
      <c r="C732" s="9" t="s">
        <v>147</v>
      </c>
      <c r="D732" s="9" t="s">
        <v>23</v>
      </c>
      <c r="E732" s="9" t="s">
        <v>207</v>
      </c>
      <c r="F732" s="49">
        <f>G732</f>
        <v>0</v>
      </c>
      <c r="G732" s="49"/>
      <c r="H732" s="49"/>
    </row>
    <row r="733" spans="1:8" ht="33" customHeight="1">
      <c r="A733" s="22" t="s">
        <v>330</v>
      </c>
      <c r="B733" s="19" t="s">
        <v>227</v>
      </c>
      <c r="C733" s="19" t="s">
        <v>154</v>
      </c>
      <c r="D733" s="19" t="s">
        <v>504</v>
      </c>
      <c r="E733" s="19" t="s">
        <v>393</v>
      </c>
      <c r="F733" s="50">
        <f>G733+H733</f>
        <v>1820</v>
      </c>
      <c r="G733" s="50">
        <f>G734</f>
        <v>1820</v>
      </c>
      <c r="H733" s="50">
        <f>H734</f>
        <v>0</v>
      </c>
    </row>
    <row r="734" spans="1:8" ht="33" customHeight="1">
      <c r="A734" s="18" t="s">
        <v>437</v>
      </c>
      <c r="B734" s="9" t="s">
        <v>227</v>
      </c>
      <c r="C734" s="9" t="s">
        <v>154</v>
      </c>
      <c r="D734" s="9" t="s">
        <v>504</v>
      </c>
      <c r="E734" s="9" t="s">
        <v>393</v>
      </c>
      <c r="F734" s="49">
        <f>G734+H734</f>
        <v>1820</v>
      </c>
      <c r="G734" s="49">
        <f>G735</f>
        <v>1820</v>
      </c>
      <c r="H734" s="49">
        <f>H736</f>
        <v>0</v>
      </c>
    </row>
    <row r="735" spans="1:8" ht="18.75" customHeight="1">
      <c r="A735" s="18" t="s">
        <v>196</v>
      </c>
      <c r="B735" s="9" t="s">
        <v>227</v>
      </c>
      <c r="C735" s="9" t="s">
        <v>154</v>
      </c>
      <c r="D735" s="9" t="s">
        <v>504</v>
      </c>
      <c r="E735" s="9" t="s">
        <v>197</v>
      </c>
      <c r="F735" s="49">
        <f>G735+H735</f>
        <v>1820</v>
      </c>
      <c r="G735" s="49">
        <f>G736+G740</f>
        <v>1820</v>
      </c>
      <c r="H735" s="49"/>
    </row>
    <row r="736" spans="1:8" ht="17.25" customHeight="1">
      <c r="A736" s="18" t="s">
        <v>290</v>
      </c>
      <c r="B736" s="9" t="s">
        <v>227</v>
      </c>
      <c r="C736" s="9" t="s">
        <v>154</v>
      </c>
      <c r="D736" s="9" t="s">
        <v>498</v>
      </c>
      <c r="E736" s="9" t="s">
        <v>436</v>
      </c>
      <c r="F736" s="49">
        <f>G736+H736</f>
        <v>1820</v>
      </c>
      <c r="G736" s="49">
        <f>1020+800</f>
        <v>1820</v>
      </c>
      <c r="H736" s="49"/>
    </row>
    <row r="737" spans="1:8" ht="32.25" customHeight="1" hidden="1">
      <c r="A737" s="18" t="s">
        <v>330</v>
      </c>
      <c r="B737" s="9" t="s">
        <v>227</v>
      </c>
      <c r="C737" s="9" t="s">
        <v>154</v>
      </c>
      <c r="D737" s="9" t="s">
        <v>498</v>
      </c>
      <c r="E737" s="9" t="s">
        <v>436</v>
      </c>
      <c r="F737" s="49">
        <f>G737</f>
        <v>0</v>
      </c>
      <c r="G737" s="49">
        <f>G738</f>
        <v>0</v>
      </c>
      <c r="H737" s="49"/>
    </row>
    <row r="738" spans="1:8" ht="24.75" customHeight="1" hidden="1">
      <c r="A738" s="18" t="s">
        <v>196</v>
      </c>
      <c r="B738" s="9" t="s">
        <v>227</v>
      </c>
      <c r="C738" s="9" t="s">
        <v>154</v>
      </c>
      <c r="D738" s="9" t="s">
        <v>498</v>
      </c>
      <c r="E738" s="9" t="s">
        <v>436</v>
      </c>
      <c r="F738" s="49">
        <f>G738</f>
        <v>0</v>
      </c>
      <c r="G738" s="49">
        <f>G739</f>
        <v>0</v>
      </c>
      <c r="H738" s="49"/>
    </row>
    <row r="739" spans="1:8" ht="147.75" customHeight="1" hidden="1">
      <c r="A739" s="18" t="s">
        <v>487</v>
      </c>
      <c r="B739" s="9" t="s">
        <v>227</v>
      </c>
      <c r="C739" s="9" t="s">
        <v>154</v>
      </c>
      <c r="D739" s="9" t="s">
        <v>498</v>
      </c>
      <c r="E739" s="9" t="s">
        <v>436</v>
      </c>
      <c r="F739" s="49">
        <f>G739</f>
        <v>0</v>
      </c>
      <c r="G739" s="49"/>
      <c r="H739" s="49"/>
    </row>
    <row r="740" spans="1:8" ht="82.5" customHeight="1" hidden="1">
      <c r="A740" s="18" t="s">
        <v>656</v>
      </c>
      <c r="B740" s="9" t="s">
        <v>227</v>
      </c>
      <c r="C740" s="9" t="s">
        <v>154</v>
      </c>
      <c r="D740" s="9" t="s">
        <v>688</v>
      </c>
      <c r="E740" s="9" t="s">
        <v>436</v>
      </c>
      <c r="F740" s="49">
        <f>G740</f>
        <v>0</v>
      </c>
      <c r="G740" s="49">
        <v>0</v>
      </c>
      <c r="H740" s="49"/>
    </row>
    <row r="741" spans="1:9" ht="18" customHeight="1">
      <c r="A741" s="47" t="s">
        <v>232</v>
      </c>
      <c r="B741" s="2"/>
      <c r="C741" s="2"/>
      <c r="D741" s="2"/>
      <c r="E741" s="2"/>
      <c r="F741" s="91">
        <f>H741+G741</f>
        <v>677598.24982</v>
      </c>
      <c r="G741" s="91">
        <f>G13+G191+G197+G213+G218+G268+G315+G511+G654+G715+G722+G600+G595</f>
        <v>338655.63612</v>
      </c>
      <c r="H741" s="91">
        <f>H13+H191+H197+H213+H218+H268+H315+H511+H654+H715+H722+H600+H595</f>
        <v>338942.61370000005</v>
      </c>
      <c r="I741" s="118"/>
    </row>
    <row r="742" spans="1:8" ht="15">
      <c r="A742" s="6"/>
      <c r="B742" s="6"/>
      <c r="C742" s="122"/>
      <c r="D742" s="123"/>
      <c r="E742" s="122"/>
      <c r="F742" s="114"/>
      <c r="G742" s="114"/>
      <c r="H742" s="114"/>
    </row>
    <row r="743" spans="4:8" ht="15">
      <c r="D743" s="123"/>
      <c r="E743" s="122"/>
      <c r="F743" s="114"/>
      <c r="G743" s="114"/>
      <c r="H743" s="114"/>
    </row>
    <row r="744" spans="4:8" ht="15">
      <c r="D744" s="124"/>
      <c r="E744" s="125"/>
      <c r="F744" s="114"/>
      <c r="G744" s="66"/>
      <c r="H744" s="114"/>
    </row>
    <row r="745" spans="4:10" ht="15">
      <c r="D745" s="267"/>
      <c r="F745" s="114"/>
      <c r="G745" s="114"/>
      <c r="H745" s="114"/>
      <c r="J745" s="118"/>
    </row>
    <row r="746" spans="4:8" ht="15.75">
      <c r="D746" s="268"/>
      <c r="E746" s="268"/>
      <c r="F746" s="126"/>
      <c r="G746" s="126"/>
      <c r="H746" s="126"/>
    </row>
    <row r="747" spans="6:8" ht="15">
      <c r="F747" s="118"/>
      <c r="G747" s="118"/>
      <c r="H747" s="118"/>
    </row>
  </sheetData>
  <sheetProtection/>
  <mergeCells count="14">
    <mergeCell ref="F1:H1"/>
    <mergeCell ref="F2:H2"/>
    <mergeCell ref="F3:H3"/>
    <mergeCell ref="F4:H4"/>
    <mergeCell ref="A6:H6"/>
    <mergeCell ref="A7:H7"/>
    <mergeCell ref="A8:H8"/>
    <mergeCell ref="A10:A11"/>
    <mergeCell ref="B10:B11"/>
    <mergeCell ref="C10:C11"/>
    <mergeCell ref="D10:D11"/>
    <mergeCell ref="E10:E11"/>
    <mergeCell ref="F10:F11"/>
    <mergeCell ref="G10:H10"/>
  </mergeCells>
  <printOptions/>
  <pageMargins left="0.2362204724409449" right="0.2362204724409449" top="0.7480314960629921" bottom="0.7480314960629921" header="0.31496062992125984" footer="0.31496062992125984"/>
  <pageSetup fitToHeight="0" horizontalDpi="600" verticalDpi="600" orientation="portrait" paperSize="9" scale="60" r:id="rId1"/>
  <rowBreaks count="8" manualBreakCount="8">
    <brk id="270" max="7" man="1"/>
    <brk id="308" max="7" man="1"/>
    <brk id="391" max="7" man="1"/>
    <brk id="418" max="7" man="1"/>
    <brk id="470" max="7" man="1"/>
    <brk id="546" max="7" man="1"/>
    <brk id="602" max="7" man="1"/>
    <brk id="680" max="7" man="1"/>
  </rowBreaks>
</worksheet>
</file>

<file path=xl/worksheets/sheet4.xml><?xml version="1.0" encoding="utf-8"?>
<worksheet xmlns="http://schemas.openxmlformats.org/spreadsheetml/2006/main" xmlns:r="http://schemas.openxmlformats.org/officeDocument/2006/relationships">
  <sheetPr>
    <tabColor rgb="FFFF0000"/>
  </sheetPr>
  <dimension ref="A1:T797"/>
  <sheetViews>
    <sheetView tabSelected="1" view="pageBreakPreview" zoomScale="90" zoomScaleSheetLayoutView="90" zoomScalePageLayoutView="0" workbookViewId="0" topLeftCell="A771">
      <selection activeCell="A771" sqref="A1:IV16384"/>
    </sheetView>
  </sheetViews>
  <sheetFormatPr defaultColWidth="8.625" defaultRowHeight="12.75"/>
  <cols>
    <col min="1" max="1" width="43.375" style="51" customWidth="1"/>
    <col min="2" max="2" width="5.50390625" style="16" customWidth="1"/>
    <col min="3" max="3" width="4.625" style="16" customWidth="1"/>
    <col min="4" max="4" width="5.375" style="16" customWidth="1"/>
    <col min="5" max="5" width="13.625" style="16" customWidth="1"/>
    <col min="6" max="6" width="5.375" style="16" customWidth="1"/>
    <col min="7" max="7" width="17.625" style="16" customWidth="1"/>
    <col min="8" max="8" width="18.375" style="16" customWidth="1"/>
    <col min="9" max="9" width="16.625" style="16" customWidth="1"/>
    <col min="10" max="10" width="17.375" style="16" customWidth="1"/>
    <col min="11" max="11" width="13.625" style="16" bestFit="1" customWidth="1"/>
    <col min="12" max="12" width="13.50390625" style="16" bestFit="1" customWidth="1"/>
    <col min="13" max="17" width="8.625" style="16" customWidth="1"/>
    <col min="18" max="20" width="9.125" style="16" bestFit="1" customWidth="1"/>
    <col min="21" max="16384" width="8.625" style="16" customWidth="1"/>
  </cols>
  <sheetData>
    <row r="1" spans="2:9" ht="13.5">
      <c r="B1" s="147"/>
      <c r="C1" s="147"/>
      <c r="D1" s="147"/>
      <c r="F1" s="147"/>
      <c r="G1" s="246" t="s">
        <v>899</v>
      </c>
      <c r="H1" s="246"/>
      <c r="I1" s="246"/>
    </row>
    <row r="2" spans="2:9" ht="13.5">
      <c r="B2" s="17"/>
      <c r="C2" s="17"/>
      <c r="D2" s="17"/>
      <c r="E2" s="17"/>
      <c r="F2" s="246" t="s">
        <v>389</v>
      </c>
      <c r="G2" s="246"/>
      <c r="H2" s="246"/>
      <c r="I2" s="246"/>
    </row>
    <row r="3" spans="2:9" ht="13.5">
      <c r="B3" s="246"/>
      <c r="C3" s="246"/>
      <c r="D3" s="246"/>
      <c r="E3" s="246"/>
      <c r="F3" s="246"/>
      <c r="G3" s="246" t="s">
        <v>390</v>
      </c>
      <c r="H3" s="246"/>
      <c r="I3" s="246"/>
    </row>
    <row r="4" spans="2:9" ht="13.5">
      <c r="B4" s="247"/>
      <c r="C4" s="247"/>
      <c r="D4" s="247"/>
      <c r="E4" s="247"/>
      <c r="F4" s="247"/>
      <c r="G4" s="247" t="s">
        <v>958</v>
      </c>
      <c r="H4" s="247"/>
      <c r="I4" s="247"/>
    </row>
    <row r="6" spans="1:9" ht="13.5">
      <c r="A6" s="248" t="s">
        <v>391</v>
      </c>
      <c r="B6" s="248"/>
      <c r="C6" s="248"/>
      <c r="D6" s="248"/>
      <c r="E6" s="248"/>
      <c r="F6" s="248"/>
      <c r="G6" s="248"/>
      <c r="H6" s="248"/>
      <c r="I6" s="248"/>
    </row>
    <row r="7" spans="1:9" ht="35.25" customHeight="1">
      <c r="A7" s="249" t="s">
        <v>759</v>
      </c>
      <c r="B7" s="249"/>
      <c r="C7" s="249"/>
      <c r="D7" s="249"/>
      <c r="E7" s="249"/>
      <c r="F7" s="249"/>
      <c r="G7" s="249"/>
      <c r="H7" s="249"/>
      <c r="I7" s="249"/>
    </row>
    <row r="9" ht="13.5">
      <c r="I9" s="88" t="s">
        <v>137</v>
      </c>
    </row>
    <row r="10" spans="1:9" ht="13.5">
      <c r="A10" s="245" t="s">
        <v>331</v>
      </c>
      <c r="B10" s="245" t="s">
        <v>332</v>
      </c>
      <c r="C10" s="253" t="s">
        <v>143</v>
      </c>
      <c r="D10" s="253" t="s">
        <v>144</v>
      </c>
      <c r="E10" s="245" t="s">
        <v>333</v>
      </c>
      <c r="F10" s="245" t="s">
        <v>334</v>
      </c>
      <c r="G10" s="245" t="s">
        <v>621</v>
      </c>
      <c r="H10" s="245" t="s">
        <v>335</v>
      </c>
      <c r="I10" s="245"/>
    </row>
    <row r="11" spans="1:9" ht="13.5">
      <c r="A11" s="245"/>
      <c r="B11" s="245"/>
      <c r="C11" s="253"/>
      <c r="D11" s="253"/>
      <c r="E11" s="245"/>
      <c r="F11" s="245"/>
      <c r="G11" s="245"/>
      <c r="H11" s="43" t="s">
        <v>336</v>
      </c>
      <c r="I11" s="43" t="s">
        <v>276</v>
      </c>
    </row>
    <row r="12" spans="1:9" ht="30.75" customHeight="1">
      <c r="A12" s="269" t="s">
        <v>337</v>
      </c>
      <c r="B12" s="138">
        <v>951</v>
      </c>
      <c r="C12" s="138" t="s">
        <v>148</v>
      </c>
      <c r="D12" s="138" t="s">
        <v>148</v>
      </c>
      <c r="E12" s="138" t="s">
        <v>307</v>
      </c>
      <c r="F12" s="138" t="s">
        <v>393</v>
      </c>
      <c r="G12" s="75">
        <f>I12+H12</f>
        <v>168887.07598000002</v>
      </c>
      <c r="H12" s="75">
        <f>H13+H140+H145+H161+H166+H216+H264+H322+H411+H455+H496+H405</f>
        <v>106045.97952000001</v>
      </c>
      <c r="I12" s="75">
        <f>I13+I140+I145+I161+I166+I216+I264+I322+I411+I455+I496</f>
        <v>62841.09646</v>
      </c>
    </row>
    <row r="13" spans="1:12" ht="18" customHeight="1">
      <c r="A13" s="269" t="s">
        <v>338</v>
      </c>
      <c r="B13" s="138">
        <v>951</v>
      </c>
      <c r="C13" s="138" t="s">
        <v>147</v>
      </c>
      <c r="D13" s="138" t="s">
        <v>148</v>
      </c>
      <c r="E13" s="138" t="s">
        <v>307</v>
      </c>
      <c r="F13" s="138" t="s">
        <v>393</v>
      </c>
      <c r="G13" s="75">
        <f>H13+I13</f>
        <v>43168.76295</v>
      </c>
      <c r="H13" s="75">
        <f>H14+H20+H30+H37+H43+H34</f>
        <v>37577.551999999996</v>
      </c>
      <c r="I13" s="75">
        <f>I14+I20+I30+I37+I43+I34</f>
        <v>5591.210950000001</v>
      </c>
      <c r="K13" s="208"/>
      <c r="L13" s="66"/>
    </row>
    <row r="14" spans="1:11" ht="44.25" customHeight="1">
      <c r="A14" s="36" t="s">
        <v>339</v>
      </c>
      <c r="B14" s="12">
        <v>951</v>
      </c>
      <c r="C14" s="25" t="s">
        <v>147</v>
      </c>
      <c r="D14" s="25" t="s">
        <v>149</v>
      </c>
      <c r="E14" s="25" t="s">
        <v>307</v>
      </c>
      <c r="F14" s="25" t="s">
        <v>393</v>
      </c>
      <c r="G14" s="67">
        <f>H14+I14</f>
        <v>1926.07</v>
      </c>
      <c r="H14" s="67">
        <f aca="true" t="shared" si="0" ref="H14:I18">H15</f>
        <v>1926.07</v>
      </c>
      <c r="I14" s="67">
        <f t="shared" si="0"/>
        <v>0</v>
      </c>
      <c r="J14" s="66"/>
      <c r="K14" s="66"/>
    </row>
    <row r="15" spans="1:9" ht="32.25" customHeight="1">
      <c r="A15" s="36" t="s">
        <v>150</v>
      </c>
      <c r="B15" s="12">
        <v>951</v>
      </c>
      <c r="C15" s="25" t="s">
        <v>147</v>
      </c>
      <c r="D15" s="25" t="s">
        <v>149</v>
      </c>
      <c r="E15" s="25" t="s">
        <v>15</v>
      </c>
      <c r="F15" s="25" t="s">
        <v>393</v>
      </c>
      <c r="G15" s="67">
        <f aca="true" t="shared" si="1" ref="G15:G142">H15+I15</f>
        <v>1926.07</v>
      </c>
      <c r="H15" s="67">
        <f t="shared" si="0"/>
        <v>1926.07</v>
      </c>
      <c r="I15" s="67">
        <f t="shared" si="0"/>
        <v>0</v>
      </c>
    </row>
    <row r="16" spans="1:9" ht="45.75" customHeight="1">
      <c r="A16" s="36" t="s">
        <v>151</v>
      </c>
      <c r="B16" s="12">
        <v>951</v>
      </c>
      <c r="C16" s="25" t="s">
        <v>147</v>
      </c>
      <c r="D16" s="25" t="s">
        <v>149</v>
      </c>
      <c r="E16" s="25" t="s">
        <v>16</v>
      </c>
      <c r="F16" s="25" t="s">
        <v>393</v>
      </c>
      <c r="G16" s="67">
        <f t="shared" si="1"/>
        <v>1926.07</v>
      </c>
      <c r="H16" s="67">
        <f t="shared" si="0"/>
        <v>1926.07</v>
      </c>
      <c r="I16" s="67">
        <f t="shared" si="0"/>
        <v>0</v>
      </c>
    </row>
    <row r="17" spans="1:9" ht="16.5" customHeight="1">
      <c r="A17" s="36" t="s">
        <v>398</v>
      </c>
      <c r="B17" s="12">
        <v>951</v>
      </c>
      <c r="C17" s="25" t="s">
        <v>147</v>
      </c>
      <c r="D17" s="25" t="s">
        <v>149</v>
      </c>
      <c r="E17" s="25" t="s">
        <v>17</v>
      </c>
      <c r="F17" s="25" t="s">
        <v>393</v>
      </c>
      <c r="G17" s="67">
        <f t="shared" si="1"/>
        <v>1926.07</v>
      </c>
      <c r="H17" s="67">
        <f t="shared" si="0"/>
        <v>1926.07</v>
      </c>
      <c r="I17" s="67">
        <f t="shared" si="0"/>
        <v>0</v>
      </c>
    </row>
    <row r="18" spans="1:9" ht="81" customHeight="1">
      <c r="A18" s="10" t="s">
        <v>182</v>
      </c>
      <c r="B18" s="12">
        <v>951</v>
      </c>
      <c r="C18" s="25" t="s">
        <v>147</v>
      </c>
      <c r="D18" s="25" t="s">
        <v>149</v>
      </c>
      <c r="E18" s="25" t="s">
        <v>17</v>
      </c>
      <c r="F18" s="25" t="s">
        <v>152</v>
      </c>
      <c r="G18" s="67">
        <f t="shared" si="1"/>
        <v>1926.07</v>
      </c>
      <c r="H18" s="67">
        <f t="shared" si="0"/>
        <v>1926.07</v>
      </c>
      <c r="I18" s="67">
        <f t="shared" si="0"/>
        <v>0</v>
      </c>
    </row>
    <row r="19" spans="1:9" ht="30" customHeight="1">
      <c r="A19" s="10" t="s">
        <v>184</v>
      </c>
      <c r="B19" s="12">
        <v>951</v>
      </c>
      <c r="C19" s="25" t="s">
        <v>147</v>
      </c>
      <c r="D19" s="25" t="s">
        <v>149</v>
      </c>
      <c r="E19" s="25" t="s">
        <v>17</v>
      </c>
      <c r="F19" s="25" t="s">
        <v>183</v>
      </c>
      <c r="G19" s="67">
        <f t="shared" si="1"/>
        <v>1926.07</v>
      </c>
      <c r="H19" s="97">
        <v>1926.07</v>
      </c>
      <c r="I19" s="67"/>
    </row>
    <row r="20" spans="1:11" ht="69">
      <c r="A20" s="10" t="s">
        <v>321</v>
      </c>
      <c r="B20" s="12">
        <v>951</v>
      </c>
      <c r="C20" s="25" t="s">
        <v>147</v>
      </c>
      <c r="D20" s="25" t="s">
        <v>158</v>
      </c>
      <c r="E20" s="25" t="s">
        <v>307</v>
      </c>
      <c r="F20" s="25" t="s">
        <v>393</v>
      </c>
      <c r="G20" s="67">
        <f t="shared" si="1"/>
        <v>21220.88639</v>
      </c>
      <c r="H20" s="67">
        <f>H21</f>
        <v>21220.88639</v>
      </c>
      <c r="I20" s="67">
        <f aca="true" t="shared" si="2" ref="H20:I22">I21</f>
        <v>0</v>
      </c>
      <c r="K20" s="66"/>
    </row>
    <row r="21" spans="1:9" ht="27">
      <c r="A21" s="10" t="s">
        <v>150</v>
      </c>
      <c r="B21" s="12">
        <v>951</v>
      </c>
      <c r="C21" s="25" t="s">
        <v>147</v>
      </c>
      <c r="D21" s="25" t="s">
        <v>158</v>
      </c>
      <c r="E21" s="25" t="s">
        <v>15</v>
      </c>
      <c r="F21" s="25" t="s">
        <v>393</v>
      </c>
      <c r="G21" s="67">
        <f t="shared" si="1"/>
        <v>21220.88639</v>
      </c>
      <c r="H21" s="67">
        <f t="shared" si="2"/>
        <v>21220.88639</v>
      </c>
      <c r="I21" s="67">
        <f t="shared" si="2"/>
        <v>0</v>
      </c>
    </row>
    <row r="22" spans="1:9" ht="45" customHeight="1">
      <c r="A22" s="10" t="s">
        <v>151</v>
      </c>
      <c r="B22" s="12">
        <v>951</v>
      </c>
      <c r="C22" s="25" t="s">
        <v>147</v>
      </c>
      <c r="D22" s="25" t="s">
        <v>158</v>
      </c>
      <c r="E22" s="25" t="s">
        <v>16</v>
      </c>
      <c r="F22" s="25" t="s">
        <v>393</v>
      </c>
      <c r="G22" s="67">
        <f t="shared" si="1"/>
        <v>21220.88639</v>
      </c>
      <c r="H22" s="67">
        <f t="shared" si="2"/>
        <v>21220.88639</v>
      </c>
      <c r="I22" s="67">
        <f t="shared" si="2"/>
        <v>0</v>
      </c>
    </row>
    <row r="23" spans="1:11" ht="45" customHeight="1">
      <c r="A23" s="10" t="s">
        <v>155</v>
      </c>
      <c r="B23" s="12">
        <v>951</v>
      </c>
      <c r="C23" s="25" t="s">
        <v>147</v>
      </c>
      <c r="D23" s="25" t="s">
        <v>158</v>
      </c>
      <c r="E23" s="25" t="s">
        <v>19</v>
      </c>
      <c r="F23" s="25" t="s">
        <v>393</v>
      </c>
      <c r="G23" s="67">
        <f t="shared" si="1"/>
        <v>21220.88639</v>
      </c>
      <c r="H23" s="67">
        <f>H24+H26+H28</f>
        <v>21220.88639</v>
      </c>
      <c r="I23" s="67">
        <f>I24+I26+I28</f>
        <v>0</v>
      </c>
      <c r="K23" s="66"/>
    </row>
    <row r="24" spans="1:11" ht="90.75" customHeight="1">
      <c r="A24" s="10" t="s">
        <v>182</v>
      </c>
      <c r="B24" s="12">
        <v>951</v>
      </c>
      <c r="C24" s="25" t="s">
        <v>147</v>
      </c>
      <c r="D24" s="25" t="s">
        <v>158</v>
      </c>
      <c r="E24" s="25" t="s">
        <v>19</v>
      </c>
      <c r="F24" s="25" t="s">
        <v>152</v>
      </c>
      <c r="G24" s="67">
        <f>H24+I24</f>
        <v>13193.1</v>
      </c>
      <c r="H24" s="67">
        <f>H25</f>
        <v>13193.1</v>
      </c>
      <c r="I24" s="67">
        <f>I25</f>
        <v>0</v>
      </c>
      <c r="J24" s="66"/>
      <c r="K24" s="66"/>
    </row>
    <row r="25" spans="1:10" ht="30.75" customHeight="1">
      <c r="A25" s="10" t="s">
        <v>184</v>
      </c>
      <c r="B25" s="12">
        <v>951</v>
      </c>
      <c r="C25" s="25" t="s">
        <v>147</v>
      </c>
      <c r="D25" s="25" t="s">
        <v>158</v>
      </c>
      <c r="E25" s="25" t="s">
        <v>19</v>
      </c>
      <c r="F25" s="25" t="s">
        <v>183</v>
      </c>
      <c r="G25" s="67">
        <f t="shared" si="1"/>
        <v>13193.1</v>
      </c>
      <c r="H25" s="67">
        <f>9994.7+180+3018.4</f>
        <v>13193.1</v>
      </c>
      <c r="I25" s="67"/>
      <c r="J25" s="66"/>
    </row>
    <row r="26" spans="1:11" ht="27">
      <c r="A26" s="10" t="s">
        <v>185</v>
      </c>
      <c r="B26" s="12">
        <v>951</v>
      </c>
      <c r="C26" s="25" t="s">
        <v>147</v>
      </c>
      <c r="D26" s="25" t="s">
        <v>158</v>
      </c>
      <c r="E26" s="25" t="s">
        <v>19</v>
      </c>
      <c r="F26" s="25" t="s">
        <v>156</v>
      </c>
      <c r="G26" s="67">
        <f t="shared" si="1"/>
        <v>7535.786389999999</v>
      </c>
      <c r="H26" s="67">
        <f>H27</f>
        <v>7535.786389999999</v>
      </c>
      <c r="I26" s="67">
        <f>I27</f>
        <v>0</v>
      </c>
      <c r="K26" s="66"/>
    </row>
    <row r="27" spans="1:9" ht="41.25">
      <c r="A27" s="10" t="s">
        <v>186</v>
      </c>
      <c r="B27" s="12">
        <v>951</v>
      </c>
      <c r="C27" s="25" t="s">
        <v>147</v>
      </c>
      <c r="D27" s="25" t="s">
        <v>158</v>
      </c>
      <c r="E27" s="25" t="s">
        <v>19</v>
      </c>
      <c r="F27" s="25" t="s">
        <v>187</v>
      </c>
      <c r="G27" s="67">
        <f t="shared" si="1"/>
        <v>7535.786389999999</v>
      </c>
      <c r="H27" s="67">
        <f>9616.943-2000-81.15661</f>
        <v>7535.786389999999</v>
      </c>
      <c r="I27" s="67"/>
    </row>
    <row r="28" spans="1:9" ht="13.5">
      <c r="A28" s="10" t="s">
        <v>190</v>
      </c>
      <c r="B28" s="12">
        <v>951</v>
      </c>
      <c r="C28" s="25" t="s">
        <v>147</v>
      </c>
      <c r="D28" s="25" t="s">
        <v>158</v>
      </c>
      <c r="E28" s="25" t="s">
        <v>19</v>
      </c>
      <c r="F28" s="25" t="s">
        <v>191</v>
      </c>
      <c r="G28" s="67">
        <f t="shared" si="1"/>
        <v>492</v>
      </c>
      <c r="H28" s="67">
        <f>H29</f>
        <v>492</v>
      </c>
      <c r="I28" s="67">
        <f>I29</f>
        <v>0</v>
      </c>
    </row>
    <row r="29" spans="1:9" ht="13.5">
      <c r="A29" s="26" t="s">
        <v>188</v>
      </c>
      <c r="B29" s="12">
        <v>951</v>
      </c>
      <c r="C29" s="25" t="s">
        <v>147</v>
      </c>
      <c r="D29" s="25" t="s">
        <v>158</v>
      </c>
      <c r="E29" s="25" t="s">
        <v>19</v>
      </c>
      <c r="F29" s="25" t="s">
        <v>189</v>
      </c>
      <c r="G29" s="67">
        <f t="shared" si="1"/>
        <v>492</v>
      </c>
      <c r="H29" s="67">
        <v>492</v>
      </c>
      <c r="I29" s="67"/>
    </row>
    <row r="30" spans="1:9" ht="13.5" hidden="1">
      <c r="A30" s="10" t="s">
        <v>163</v>
      </c>
      <c r="B30" s="12">
        <v>951</v>
      </c>
      <c r="C30" s="25" t="s">
        <v>147</v>
      </c>
      <c r="D30" s="25" t="s">
        <v>164</v>
      </c>
      <c r="E30" s="25" t="s">
        <v>307</v>
      </c>
      <c r="F30" s="25" t="s">
        <v>393</v>
      </c>
      <c r="G30" s="67">
        <f t="shared" si="1"/>
        <v>0</v>
      </c>
      <c r="H30" s="67">
        <f aca="true" t="shared" si="3" ref="H30:I32">H31</f>
        <v>0</v>
      </c>
      <c r="I30" s="67">
        <f t="shared" si="3"/>
        <v>0</v>
      </c>
    </row>
    <row r="31" spans="1:9" ht="27" hidden="1">
      <c r="A31" s="10" t="s">
        <v>165</v>
      </c>
      <c r="B31" s="12">
        <v>951</v>
      </c>
      <c r="C31" s="25" t="s">
        <v>147</v>
      </c>
      <c r="D31" s="25" t="s">
        <v>164</v>
      </c>
      <c r="E31" s="25" t="s">
        <v>319</v>
      </c>
      <c r="F31" s="25" t="s">
        <v>393</v>
      </c>
      <c r="G31" s="67">
        <f t="shared" si="1"/>
        <v>0</v>
      </c>
      <c r="H31" s="67">
        <f t="shared" si="3"/>
        <v>0</v>
      </c>
      <c r="I31" s="67">
        <f t="shared" si="3"/>
        <v>0</v>
      </c>
    </row>
    <row r="32" spans="1:9" ht="13.5" hidden="1">
      <c r="A32" s="10" t="s">
        <v>190</v>
      </c>
      <c r="B32" s="12">
        <v>951</v>
      </c>
      <c r="C32" s="25" t="s">
        <v>147</v>
      </c>
      <c r="D32" s="25" t="s">
        <v>164</v>
      </c>
      <c r="E32" s="25" t="s">
        <v>319</v>
      </c>
      <c r="F32" s="25" t="s">
        <v>191</v>
      </c>
      <c r="G32" s="67">
        <f t="shared" si="1"/>
        <v>0</v>
      </c>
      <c r="H32" s="67">
        <f t="shared" si="3"/>
        <v>0</v>
      </c>
      <c r="I32" s="67">
        <f t="shared" si="3"/>
        <v>0</v>
      </c>
    </row>
    <row r="33" spans="1:9" ht="13.5" hidden="1">
      <c r="A33" s="10" t="s">
        <v>192</v>
      </c>
      <c r="B33" s="12">
        <v>951</v>
      </c>
      <c r="C33" s="25" t="s">
        <v>147</v>
      </c>
      <c r="D33" s="25" t="s">
        <v>164</v>
      </c>
      <c r="E33" s="25" t="s">
        <v>319</v>
      </c>
      <c r="F33" s="25" t="s">
        <v>193</v>
      </c>
      <c r="G33" s="67">
        <f t="shared" si="1"/>
        <v>0</v>
      </c>
      <c r="H33" s="67">
        <v>0</v>
      </c>
      <c r="I33" s="67"/>
    </row>
    <row r="34" spans="1:9" ht="42" customHeight="1">
      <c r="A34" s="26" t="s">
        <v>689</v>
      </c>
      <c r="B34" s="12" t="s">
        <v>175</v>
      </c>
      <c r="C34" s="25" t="s">
        <v>147</v>
      </c>
      <c r="D34" s="25" t="s">
        <v>372</v>
      </c>
      <c r="E34" s="25" t="s">
        <v>439</v>
      </c>
      <c r="F34" s="25" t="s">
        <v>393</v>
      </c>
      <c r="G34" s="67">
        <f>I34</f>
        <v>173.891</v>
      </c>
      <c r="H34" s="67"/>
      <c r="I34" s="67">
        <f>I35</f>
        <v>173.891</v>
      </c>
    </row>
    <row r="35" spans="1:9" ht="27">
      <c r="A35" s="10" t="s">
        <v>185</v>
      </c>
      <c r="B35" s="12" t="s">
        <v>175</v>
      </c>
      <c r="C35" s="25" t="s">
        <v>147</v>
      </c>
      <c r="D35" s="25" t="s">
        <v>372</v>
      </c>
      <c r="E35" s="25" t="s">
        <v>439</v>
      </c>
      <c r="F35" s="25" t="s">
        <v>156</v>
      </c>
      <c r="G35" s="67">
        <f>I35</f>
        <v>173.891</v>
      </c>
      <c r="H35" s="67"/>
      <c r="I35" s="67">
        <f>I36</f>
        <v>173.891</v>
      </c>
    </row>
    <row r="36" spans="1:9" ht="41.25">
      <c r="A36" s="10" t="s">
        <v>186</v>
      </c>
      <c r="B36" s="12" t="s">
        <v>175</v>
      </c>
      <c r="C36" s="25" t="s">
        <v>147</v>
      </c>
      <c r="D36" s="25" t="s">
        <v>372</v>
      </c>
      <c r="E36" s="25" t="s">
        <v>439</v>
      </c>
      <c r="F36" s="25" t="s">
        <v>187</v>
      </c>
      <c r="G36" s="67">
        <f>I36</f>
        <v>173.891</v>
      </c>
      <c r="H36" s="67"/>
      <c r="I36" s="67">
        <v>173.891</v>
      </c>
    </row>
    <row r="37" spans="1:9" ht="14.25">
      <c r="A37" s="54" t="s">
        <v>163</v>
      </c>
      <c r="B37" s="69" t="s">
        <v>175</v>
      </c>
      <c r="C37" s="55" t="s">
        <v>147</v>
      </c>
      <c r="D37" s="55" t="s">
        <v>164</v>
      </c>
      <c r="E37" s="55" t="s">
        <v>307</v>
      </c>
      <c r="F37" s="55" t="s">
        <v>393</v>
      </c>
      <c r="G37" s="70">
        <f aca="true" t="shared" si="4" ref="G37:G43">H37+I37</f>
        <v>8365.16</v>
      </c>
      <c r="H37" s="70">
        <f>H38</f>
        <v>8365.16</v>
      </c>
      <c r="I37" s="70"/>
    </row>
    <row r="38" spans="1:9" ht="27">
      <c r="A38" s="153" t="s">
        <v>150</v>
      </c>
      <c r="B38" s="12" t="s">
        <v>175</v>
      </c>
      <c r="C38" s="25" t="s">
        <v>147</v>
      </c>
      <c r="D38" s="25" t="s">
        <v>164</v>
      </c>
      <c r="E38" s="52" t="s">
        <v>15</v>
      </c>
      <c r="F38" s="52" t="s">
        <v>393</v>
      </c>
      <c r="G38" s="67">
        <f t="shared" si="4"/>
        <v>8365.16</v>
      </c>
      <c r="H38" s="67">
        <f>H39</f>
        <v>8365.16</v>
      </c>
      <c r="I38" s="67"/>
    </row>
    <row r="39" spans="1:9" ht="33" customHeight="1">
      <c r="A39" s="153" t="s">
        <v>151</v>
      </c>
      <c r="B39" s="12" t="s">
        <v>175</v>
      </c>
      <c r="C39" s="25" t="s">
        <v>147</v>
      </c>
      <c r="D39" s="25" t="s">
        <v>164</v>
      </c>
      <c r="E39" s="52" t="s">
        <v>16</v>
      </c>
      <c r="F39" s="52" t="s">
        <v>393</v>
      </c>
      <c r="G39" s="67">
        <f t="shared" si="4"/>
        <v>8365.16</v>
      </c>
      <c r="H39" s="67">
        <f>H40</f>
        <v>8365.16</v>
      </c>
      <c r="I39" s="67"/>
    </row>
    <row r="40" spans="1:9" ht="27">
      <c r="A40" s="153" t="s">
        <v>529</v>
      </c>
      <c r="B40" s="12" t="s">
        <v>175</v>
      </c>
      <c r="C40" s="25" t="s">
        <v>147</v>
      </c>
      <c r="D40" s="25" t="s">
        <v>164</v>
      </c>
      <c r="E40" s="25" t="s">
        <v>530</v>
      </c>
      <c r="F40" s="52" t="s">
        <v>393</v>
      </c>
      <c r="G40" s="67">
        <f t="shared" si="4"/>
        <v>8365.16</v>
      </c>
      <c r="H40" s="67">
        <f>H41</f>
        <v>8365.16</v>
      </c>
      <c r="I40" s="67"/>
    </row>
    <row r="41" spans="1:9" ht="13.5">
      <c r="A41" s="153" t="s">
        <v>190</v>
      </c>
      <c r="B41" s="12" t="s">
        <v>175</v>
      </c>
      <c r="C41" s="25" t="s">
        <v>147</v>
      </c>
      <c r="D41" s="25" t="s">
        <v>164</v>
      </c>
      <c r="E41" s="25" t="s">
        <v>530</v>
      </c>
      <c r="F41" s="52" t="s">
        <v>191</v>
      </c>
      <c r="G41" s="67">
        <f t="shared" si="4"/>
        <v>8365.16</v>
      </c>
      <c r="H41" s="67">
        <f>H42</f>
        <v>8365.16</v>
      </c>
      <c r="I41" s="67"/>
    </row>
    <row r="42" spans="1:9" ht="13.5">
      <c r="A42" s="153" t="s">
        <v>192</v>
      </c>
      <c r="B42" s="12" t="s">
        <v>175</v>
      </c>
      <c r="C42" s="25" t="s">
        <v>147</v>
      </c>
      <c r="D42" s="25" t="s">
        <v>164</v>
      </c>
      <c r="E42" s="25" t="s">
        <v>530</v>
      </c>
      <c r="F42" s="52" t="s">
        <v>193</v>
      </c>
      <c r="G42" s="67">
        <f t="shared" si="4"/>
        <v>8365.16</v>
      </c>
      <c r="H42" s="67">
        <f>500-14.84-120+8000</f>
        <v>8365.16</v>
      </c>
      <c r="I42" s="67"/>
    </row>
    <row r="43" spans="1:9" ht="16.5" customHeight="1">
      <c r="A43" s="57" t="s">
        <v>341</v>
      </c>
      <c r="B43" s="69">
        <v>951</v>
      </c>
      <c r="C43" s="55" t="s">
        <v>147</v>
      </c>
      <c r="D43" s="55" t="s">
        <v>166</v>
      </c>
      <c r="E43" s="55" t="s">
        <v>307</v>
      </c>
      <c r="F43" s="55" t="s">
        <v>393</v>
      </c>
      <c r="G43" s="70">
        <f t="shared" si="4"/>
        <v>11482.755560000001</v>
      </c>
      <c r="H43" s="70">
        <f>H44+H76+H116+H134+H86+H70+H89+H137+H94+H153</f>
        <v>6065.4356099999995</v>
      </c>
      <c r="I43" s="70">
        <f>I44+I116</f>
        <v>5417.319950000001</v>
      </c>
    </row>
    <row r="44" spans="1:10" ht="16.5" customHeight="1">
      <c r="A44" s="10" t="s">
        <v>167</v>
      </c>
      <c r="B44" s="12">
        <v>951</v>
      </c>
      <c r="C44" s="25" t="s">
        <v>147</v>
      </c>
      <c r="D44" s="25" t="s">
        <v>166</v>
      </c>
      <c r="E44" s="25" t="s">
        <v>307</v>
      </c>
      <c r="F44" s="25" t="s">
        <v>393</v>
      </c>
      <c r="G44" s="67">
        <f t="shared" si="1"/>
        <v>5417.319950000001</v>
      </c>
      <c r="H44" s="67">
        <f>H45+H50+H55+H60</f>
        <v>0</v>
      </c>
      <c r="I44" s="67">
        <f>I45+I50+I55+I60+I65+I68+I99</f>
        <v>5417.319950000001</v>
      </c>
      <c r="J44" s="66"/>
    </row>
    <row r="45" spans="1:11" ht="58.5" customHeight="1">
      <c r="A45" s="10" t="s">
        <v>168</v>
      </c>
      <c r="B45" s="12">
        <v>951</v>
      </c>
      <c r="C45" s="25" t="s">
        <v>147</v>
      </c>
      <c r="D45" s="25" t="s">
        <v>166</v>
      </c>
      <c r="E45" s="25" t="s">
        <v>21</v>
      </c>
      <c r="F45" s="25" t="s">
        <v>393</v>
      </c>
      <c r="G45" s="67">
        <f t="shared" si="1"/>
        <v>830.9090000000001</v>
      </c>
      <c r="H45" s="67">
        <f>H46+H48</f>
        <v>0</v>
      </c>
      <c r="I45" s="67">
        <f>I46+I48</f>
        <v>830.9090000000001</v>
      </c>
      <c r="J45" s="270"/>
      <c r="K45" s="148"/>
    </row>
    <row r="46" spans="1:9" ht="84" customHeight="1">
      <c r="A46" s="10" t="s">
        <v>182</v>
      </c>
      <c r="B46" s="12">
        <v>951</v>
      </c>
      <c r="C46" s="25" t="s">
        <v>147</v>
      </c>
      <c r="D46" s="25" t="s">
        <v>166</v>
      </c>
      <c r="E46" s="25" t="s">
        <v>21</v>
      </c>
      <c r="F46" s="25" t="s">
        <v>152</v>
      </c>
      <c r="G46" s="67">
        <f t="shared" si="1"/>
        <v>565.374</v>
      </c>
      <c r="H46" s="67">
        <f>H47</f>
        <v>0</v>
      </c>
      <c r="I46" s="67">
        <f>I47</f>
        <v>565.374</v>
      </c>
    </row>
    <row r="47" spans="1:11" ht="29.25" customHeight="1">
      <c r="A47" s="31" t="s">
        <v>184</v>
      </c>
      <c r="B47" s="12">
        <v>951</v>
      </c>
      <c r="C47" s="25" t="s">
        <v>147</v>
      </c>
      <c r="D47" s="25" t="s">
        <v>166</v>
      </c>
      <c r="E47" s="25" t="s">
        <v>21</v>
      </c>
      <c r="F47" s="25" t="s">
        <v>183</v>
      </c>
      <c r="G47" s="67">
        <f t="shared" si="1"/>
        <v>565.374</v>
      </c>
      <c r="H47" s="67"/>
      <c r="I47" s="67">
        <v>565.374</v>
      </c>
      <c r="K47" s="66"/>
    </row>
    <row r="48" spans="1:9" ht="31.5" customHeight="1">
      <c r="A48" s="10" t="s">
        <v>185</v>
      </c>
      <c r="B48" s="12">
        <v>951</v>
      </c>
      <c r="C48" s="25" t="s">
        <v>147</v>
      </c>
      <c r="D48" s="25" t="s">
        <v>166</v>
      </c>
      <c r="E48" s="25" t="s">
        <v>21</v>
      </c>
      <c r="F48" s="25" t="s">
        <v>156</v>
      </c>
      <c r="G48" s="67">
        <f t="shared" si="1"/>
        <v>265.535</v>
      </c>
      <c r="H48" s="67">
        <f>H49</f>
        <v>0</v>
      </c>
      <c r="I48" s="67">
        <f>I49</f>
        <v>265.535</v>
      </c>
    </row>
    <row r="49" spans="1:9" ht="42.75" customHeight="1">
      <c r="A49" s="31" t="s">
        <v>186</v>
      </c>
      <c r="B49" s="12">
        <v>951</v>
      </c>
      <c r="C49" s="25" t="s">
        <v>147</v>
      </c>
      <c r="D49" s="25" t="s">
        <v>166</v>
      </c>
      <c r="E49" s="25" t="s">
        <v>21</v>
      </c>
      <c r="F49" s="25" t="s">
        <v>187</v>
      </c>
      <c r="G49" s="67">
        <f t="shared" si="1"/>
        <v>265.535</v>
      </c>
      <c r="H49" s="67"/>
      <c r="I49" s="67">
        <v>265.535</v>
      </c>
    </row>
    <row r="50" spans="1:11" ht="47.25" customHeight="1">
      <c r="A50" s="10" t="s">
        <v>403</v>
      </c>
      <c r="B50" s="12">
        <v>951</v>
      </c>
      <c r="C50" s="25" t="s">
        <v>147</v>
      </c>
      <c r="D50" s="25" t="s">
        <v>166</v>
      </c>
      <c r="E50" s="25" t="s">
        <v>765</v>
      </c>
      <c r="F50" s="25" t="s">
        <v>393</v>
      </c>
      <c r="G50" s="67">
        <f t="shared" si="1"/>
        <v>1256.2749999999999</v>
      </c>
      <c r="H50" s="67">
        <f>H51+H53</f>
        <v>0</v>
      </c>
      <c r="I50" s="67">
        <f>I51+I53</f>
        <v>1256.2749999999999</v>
      </c>
      <c r="K50" s="66"/>
    </row>
    <row r="51" spans="1:9" ht="75" customHeight="1">
      <c r="A51" s="10" t="s">
        <v>182</v>
      </c>
      <c r="B51" s="12" t="s">
        <v>175</v>
      </c>
      <c r="C51" s="25" t="s">
        <v>147</v>
      </c>
      <c r="D51" s="25" t="s">
        <v>166</v>
      </c>
      <c r="E51" s="25" t="s">
        <v>765</v>
      </c>
      <c r="F51" s="25" t="s">
        <v>152</v>
      </c>
      <c r="G51" s="67">
        <f t="shared" si="1"/>
        <v>1206.34</v>
      </c>
      <c r="H51" s="67">
        <f>H52</f>
        <v>0</v>
      </c>
      <c r="I51" s="67">
        <f>I52</f>
        <v>1206.34</v>
      </c>
    </row>
    <row r="52" spans="1:9" ht="32.25" customHeight="1">
      <c r="A52" s="31" t="s">
        <v>184</v>
      </c>
      <c r="B52" s="12" t="s">
        <v>175</v>
      </c>
      <c r="C52" s="25" t="s">
        <v>147</v>
      </c>
      <c r="D52" s="25" t="s">
        <v>166</v>
      </c>
      <c r="E52" s="25" t="s">
        <v>765</v>
      </c>
      <c r="F52" s="25" t="s">
        <v>183</v>
      </c>
      <c r="G52" s="67">
        <f t="shared" si="1"/>
        <v>1206.34</v>
      </c>
      <c r="H52" s="67"/>
      <c r="I52" s="67">
        <v>1206.34</v>
      </c>
    </row>
    <row r="53" spans="1:9" ht="31.5" customHeight="1">
      <c r="A53" s="10" t="s">
        <v>185</v>
      </c>
      <c r="B53" s="12">
        <v>951</v>
      </c>
      <c r="C53" s="25" t="s">
        <v>147</v>
      </c>
      <c r="D53" s="25" t="s">
        <v>166</v>
      </c>
      <c r="E53" s="25" t="s">
        <v>765</v>
      </c>
      <c r="F53" s="25" t="s">
        <v>156</v>
      </c>
      <c r="G53" s="67">
        <f t="shared" si="1"/>
        <v>49.935</v>
      </c>
      <c r="H53" s="67">
        <f>H54</f>
        <v>0</v>
      </c>
      <c r="I53" s="67">
        <f>I54</f>
        <v>49.935</v>
      </c>
    </row>
    <row r="54" spans="1:9" ht="44.25" customHeight="1">
      <c r="A54" s="31" t="s">
        <v>186</v>
      </c>
      <c r="B54" s="12">
        <v>951</v>
      </c>
      <c r="C54" s="25" t="s">
        <v>147</v>
      </c>
      <c r="D54" s="25" t="s">
        <v>166</v>
      </c>
      <c r="E54" s="25" t="s">
        <v>765</v>
      </c>
      <c r="F54" s="25" t="s">
        <v>187</v>
      </c>
      <c r="G54" s="67">
        <f t="shared" si="1"/>
        <v>49.935</v>
      </c>
      <c r="H54" s="67"/>
      <c r="I54" s="67">
        <v>49.935</v>
      </c>
    </row>
    <row r="55" spans="1:11" ht="44.25" customHeight="1">
      <c r="A55" s="10" t="s">
        <v>169</v>
      </c>
      <c r="B55" s="12" t="s">
        <v>175</v>
      </c>
      <c r="C55" s="25" t="s">
        <v>147</v>
      </c>
      <c r="D55" s="25" t="s">
        <v>166</v>
      </c>
      <c r="E55" s="25" t="s">
        <v>765</v>
      </c>
      <c r="F55" s="25" t="s">
        <v>393</v>
      </c>
      <c r="G55" s="67">
        <f t="shared" si="1"/>
        <v>803.815</v>
      </c>
      <c r="H55" s="67">
        <f>H56+H58</f>
        <v>0</v>
      </c>
      <c r="I55" s="67">
        <f>I56+I58</f>
        <v>803.815</v>
      </c>
      <c r="J55" s="270"/>
      <c r="K55" s="66"/>
    </row>
    <row r="56" spans="1:9" ht="81" customHeight="1">
      <c r="A56" s="10" t="s">
        <v>182</v>
      </c>
      <c r="B56" s="12" t="s">
        <v>175</v>
      </c>
      <c r="C56" s="25" t="s">
        <v>147</v>
      </c>
      <c r="D56" s="25" t="s">
        <v>166</v>
      </c>
      <c r="E56" s="25" t="s">
        <v>765</v>
      </c>
      <c r="F56" s="25" t="s">
        <v>152</v>
      </c>
      <c r="G56" s="67">
        <f t="shared" si="1"/>
        <v>753.327</v>
      </c>
      <c r="H56" s="67">
        <f>H57</f>
        <v>0</v>
      </c>
      <c r="I56" s="67">
        <f>I57</f>
        <v>753.327</v>
      </c>
    </row>
    <row r="57" spans="1:9" ht="30" customHeight="1">
      <c r="A57" s="31" t="s">
        <v>184</v>
      </c>
      <c r="B57" s="12">
        <v>951</v>
      </c>
      <c r="C57" s="25" t="s">
        <v>147</v>
      </c>
      <c r="D57" s="25" t="s">
        <v>166</v>
      </c>
      <c r="E57" s="25" t="s">
        <v>765</v>
      </c>
      <c r="F57" s="25" t="s">
        <v>183</v>
      </c>
      <c r="G57" s="67">
        <f t="shared" si="1"/>
        <v>753.327</v>
      </c>
      <c r="H57" s="67"/>
      <c r="I57" s="67">
        <v>753.327</v>
      </c>
    </row>
    <row r="58" spans="1:9" ht="30.75" customHeight="1">
      <c r="A58" s="10" t="s">
        <v>185</v>
      </c>
      <c r="B58" s="12">
        <v>951</v>
      </c>
      <c r="C58" s="25" t="s">
        <v>147</v>
      </c>
      <c r="D58" s="25" t="s">
        <v>166</v>
      </c>
      <c r="E58" s="25" t="s">
        <v>765</v>
      </c>
      <c r="F58" s="25" t="s">
        <v>156</v>
      </c>
      <c r="G58" s="67">
        <f t="shared" si="1"/>
        <v>50.488</v>
      </c>
      <c r="H58" s="67">
        <f>H59</f>
        <v>0</v>
      </c>
      <c r="I58" s="67">
        <f>I59</f>
        <v>50.488</v>
      </c>
    </row>
    <row r="59" spans="1:9" ht="41.25">
      <c r="A59" s="31" t="s">
        <v>186</v>
      </c>
      <c r="B59" s="12">
        <v>951</v>
      </c>
      <c r="C59" s="25" t="s">
        <v>147</v>
      </c>
      <c r="D59" s="25" t="s">
        <v>166</v>
      </c>
      <c r="E59" s="25" t="s">
        <v>765</v>
      </c>
      <c r="F59" s="25" t="s">
        <v>187</v>
      </c>
      <c r="G59" s="67">
        <f t="shared" si="1"/>
        <v>50.488</v>
      </c>
      <c r="H59" s="67"/>
      <c r="I59" s="67">
        <v>50.488</v>
      </c>
    </row>
    <row r="60" spans="1:11" ht="87.75" customHeight="1">
      <c r="A60" s="10" t="s">
        <v>22</v>
      </c>
      <c r="B60" s="12">
        <v>951</v>
      </c>
      <c r="C60" s="25" t="s">
        <v>147</v>
      </c>
      <c r="D60" s="25" t="s">
        <v>166</v>
      </c>
      <c r="E60" s="25" t="s">
        <v>308</v>
      </c>
      <c r="F60" s="25" t="s">
        <v>393</v>
      </c>
      <c r="G60" s="67">
        <f t="shared" si="1"/>
        <v>1442.603</v>
      </c>
      <c r="H60" s="67">
        <f>H61+H63</f>
        <v>0</v>
      </c>
      <c r="I60" s="67">
        <f>I61+I63</f>
        <v>1442.603</v>
      </c>
      <c r="J60" s="106"/>
      <c r="K60" s="148"/>
    </row>
    <row r="61" spans="1:9" ht="90" customHeight="1">
      <c r="A61" s="10" t="s">
        <v>182</v>
      </c>
      <c r="B61" s="12">
        <v>951</v>
      </c>
      <c r="C61" s="25" t="s">
        <v>147</v>
      </c>
      <c r="D61" s="25" t="s">
        <v>166</v>
      </c>
      <c r="E61" s="25" t="s">
        <v>308</v>
      </c>
      <c r="F61" s="25" t="s">
        <v>152</v>
      </c>
      <c r="G61" s="67">
        <f t="shared" si="1"/>
        <v>1332.423</v>
      </c>
      <c r="H61" s="67">
        <f>H62</f>
        <v>0</v>
      </c>
      <c r="I61" s="67">
        <f>I62</f>
        <v>1332.423</v>
      </c>
    </row>
    <row r="62" spans="1:9" ht="27">
      <c r="A62" s="31" t="s">
        <v>184</v>
      </c>
      <c r="B62" s="12">
        <v>951</v>
      </c>
      <c r="C62" s="25" t="s">
        <v>147</v>
      </c>
      <c r="D62" s="25" t="s">
        <v>166</v>
      </c>
      <c r="E62" s="25" t="s">
        <v>308</v>
      </c>
      <c r="F62" s="25" t="s">
        <v>183</v>
      </c>
      <c r="G62" s="67">
        <f t="shared" si="1"/>
        <v>1332.423</v>
      </c>
      <c r="H62" s="67"/>
      <c r="I62" s="67">
        <v>1332.423</v>
      </c>
    </row>
    <row r="63" spans="1:11" ht="27">
      <c r="A63" s="10" t="s">
        <v>185</v>
      </c>
      <c r="B63" s="12">
        <v>951</v>
      </c>
      <c r="C63" s="25" t="s">
        <v>147</v>
      </c>
      <c r="D63" s="25" t="s">
        <v>166</v>
      </c>
      <c r="E63" s="25" t="s">
        <v>308</v>
      </c>
      <c r="F63" s="25" t="s">
        <v>156</v>
      </c>
      <c r="G63" s="67">
        <f t="shared" si="1"/>
        <v>110.18</v>
      </c>
      <c r="H63" s="67">
        <f>H64</f>
        <v>0</v>
      </c>
      <c r="I63" s="67">
        <f>I64</f>
        <v>110.18</v>
      </c>
      <c r="K63" s="66"/>
    </row>
    <row r="64" spans="1:9" ht="41.25">
      <c r="A64" s="31" t="s">
        <v>186</v>
      </c>
      <c r="B64" s="12">
        <v>951</v>
      </c>
      <c r="C64" s="25" t="s">
        <v>147</v>
      </c>
      <c r="D64" s="25" t="s">
        <v>166</v>
      </c>
      <c r="E64" s="25" t="s">
        <v>308</v>
      </c>
      <c r="F64" s="25" t="s">
        <v>187</v>
      </c>
      <c r="G64" s="67">
        <f t="shared" si="1"/>
        <v>110.18</v>
      </c>
      <c r="H64" s="67"/>
      <c r="I64" s="67">
        <v>110.18</v>
      </c>
    </row>
    <row r="65" spans="1:11" ht="57.75" customHeight="1">
      <c r="A65" s="39" t="s">
        <v>818</v>
      </c>
      <c r="B65" s="56">
        <v>951</v>
      </c>
      <c r="C65" s="42" t="s">
        <v>147</v>
      </c>
      <c r="D65" s="42" t="s">
        <v>166</v>
      </c>
      <c r="E65" s="42" t="s">
        <v>819</v>
      </c>
      <c r="F65" s="42" t="s">
        <v>393</v>
      </c>
      <c r="G65" s="76">
        <f>H65+I65</f>
        <v>353.579</v>
      </c>
      <c r="H65" s="76"/>
      <c r="I65" s="76">
        <f>I66</f>
        <v>353.579</v>
      </c>
      <c r="K65" s="66"/>
    </row>
    <row r="66" spans="1:9" ht="27">
      <c r="A66" s="10" t="s">
        <v>185</v>
      </c>
      <c r="B66" s="12">
        <v>951</v>
      </c>
      <c r="C66" s="25" t="s">
        <v>147</v>
      </c>
      <c r="D66" s="25" t="s">
        <v>166</v>
      </c>
      <c r="E66" s="25" t="s">
        <v>819</v>
      </c>
      <c r="F66" s="25" t="s">
        <v>156</v>
      </c>
      <c r="G66" s="67">
        <f>H66+I66</f>
        <v>353.579</v>
      </c>
      <c r="H66" s="67"/>
      <c r="I66" s="67">
        <f>I67</f>
        <v>353.579</v>
      </c>
    </row>
    <row r="67" spans="1:9" ht="41.25">
      <c r="A67" s="31" t="s">
        <v>186</v>
      </c>
      <c r="B67" s="12">
        <v>951</v>
      </c>
      <c r="C67" s="25" t="s">
        <v>147</v>
      </c>
      <c r="D67" s="25" t="s">
        <v>166</v>
      </c>
      <c r="E67" s="25" t="s">
        <v>819</v>
      </c>
      <c r="F67" s="25" t="s">
        <v>187</v>
      </c>
      <c r="G67" s="67">
        <f>H67+I67</f>
        <v>353.579</v>
      </c>
      <c r="H67" s="67"/>
      <c r="I67" s="67">
        <v>353.579</v>
      </c>
    </row>
    <row r="68" spans="1:9" s="197" customFormat="1" ht="28.5" hidden="1">
      <c r="A68" s="54" t="s">
        <v>764</v>
      </c>
      <c r="B68" s="69">
        <v>951</v>
      </c>
      <c r="C68" s="55" t="s">
        <v>147</v>
      </c>
      <c r="D68" s="55" t="s">
        <v>166</v>
      </c>
      <c r="E68" s="55" t="s">
        <v>766</v>
      </c>
      <c r="F68" s="55" t="s">
        <v>393</v>
      </c>
      <c r="G68" s="70">
        <f>H68+I68</f>
        <v>0</v>
      </c>
      <c r="H68" s="152">
        <f>H69</f>
        <v>0</v>
      </c>
      <c r="I68" s="70">
        <f>I69</f>
        <v>0</v>
      </c>
    </row>
    <row r="69" spans="1:9" ht="41.25" hidden="1">
      <c r="A69" s="31" t="s">
        <v>186</v>
      </c>
      <c r="B69" s="12">
        <v>951</v>
      </c>
      <c r="C69" s="25" t="s">
        <v>147</v>
      </c>
      <c r="D69" s="25" t="s">
        <v>166</v>
      </c>
      <c r="E69" s="25" t="s">
        <v>766</v>
      </c>
      <c r="F69" s="25" t="s">
        <v>187</v>
      </c>
      <c r="G69" s="67">
        <f t="shared" si="1"/>
        <v>0</v>
      </c>
      <c r="H69" s="87">
        <v>0</v>
      </c>
      <c r="I69" s="67"/>
    </row>
    <row r="70" spans="1:9" ht="54.75" hidden="1">
      <c r="A70" s="53" t="s">
        <v>415</v>
      </c>
      <c r="B70" s="12">
        <v>951</v>
      </c>
      <c r="C70" s="25" t="s">
        <v>147</v>
      </c>
      <c r="D70" s="25" t="s">
        <v>166</v>
      </c>
      <c r="E70" s="42" t="s">
        <v>32</v>
      </c>
      <c r="F70" s="42" t="s">
        <v>393</v>
      </c>
      <c r="G70" s="76">
        <f aca="true" t="shared" si="5" ref="G70:G76">H70+I70</f>
        <v>0</v>
      </c>
      <c r="H70" s="93">
        <f>H71+H72</f>
        <v>0</v>
      </c>
      <c r="I70" s="93">
        <f>I71+I72</f>
        <v>0</v>
      </c>
    </row>
    <row r="71" spans="1:9" ht="69" hidden="1">
      <c r="A71" s="77" t="s">
        <v>133</v>
      </c>
      <c r="B71" s="12">
        <v>951</v>
      </c>
      <c r="C71" s="25" t="s">
        <v>147</v>
      </c>
      <c r="D71" s="25" t="s">
        <v>166</v>
      </c>
      <c r="E71" s="25" t="s">
        <v>442</v>
      </c>
      <c r="F71" s="25" t="s">
        <v>127</v>
      </c>
      <c r="G71" s="67">
        <f t="shared" si="5"/>
        <v>0</v>
      </c>
      <c r="H71" s="67"/>
      <c r="I71" s="67"/>
    </row>
    <row r="72" spans="1:9" ht="69" hidden="1">
      <c r="A72" s="78" t="s">
        <v>128</v>
      </c>
      <c r="B72" s="12">
        <v>951</v>
      </c>
      <c r="C72" s="25" t="s">
        <v>147</v>
      </c>
      <c r="D72" s="25" t="s">
        <v>166</v>
      </c>
      <c r="E72" s="25" t="s">
        <v>101</v>
      </c>
      <c r="F72" s="25" t="s">
        <v>127</v>
      </c>
      <c r="G72" s="67">
        <f t="shared" si="5"/>
        <v>0</v>
      </c>
      <c r="H72" s="67"/>
      <c r="I72" s="67"/>
    </row>
    <row r="73" spans="1:9" s="85" customFormat="1" ht="54.75" hidden="1">
      <c r="A73" s="38" t="s">
        <v>727</v>
      </c>
      <c r="B73" s="12">
        <v>951</v>
      </c>
      <c r="C73" s="42" t="s">
        <v>147</v>
      </c>
      <c r="D73" s="42" t="s">
        <v>166</v>
      </c>
      <c r="E73" s="42" t="s">
        <v>728</v>
      </c>
      <c r="F73" s="42" t="s">
        <v>393</v>
      </c>
      <c r="G73" s="76">
        <f t="shared" si="5"/>
        <v>0</v>
      </c>
      <c r="H73" s="76"/>
      <c r="I73" s="76">
        <f>I74</f>
        <v>0</v>
      </c>
    </row>
    <row r="74" spans="1:9" ht="82.5" hidden="1">
      <c r="A74" s="10" t="s">
        <v>182</v>
      </c>
      <c r="B74" s="12">
        <v>951</v>
      </c>
      <c r="C74" s="25" t="s">
        <v>147</v>
      </c>
      <c r="D74" s="25" t="s">
        <v>166</v>
      </c>
      <c r="E74" s="25" t="s">
        <v>728</v>
      </c>
      <c r="F74" s="25" t="s">
        <v>152</v>
      </c>
      <c r="G74" s="67">
        <f t="shared" si="5"/>
        <v>0</v>
      </c>
      <c r="H74" s="67"/>
      <c r="I74" s="67">
        <f>I75</f>
        <v>0</v>
      </c>
    </row>
    <row r="75" spans="1:9" ht="27" hidden="1">
      <c r="A75" s="31" t="s">
        <v>184</v>
      </c>
      <c r="B75" s="12">
        <v>951</v>
      </c>
      <c r="C75" s="25" t="s">
        <v>147</v>
      </c>
      <c r="D75" s="25" t="s">
        <v>166</v>
      </c>
      <c r="E75" s="25" t="s">
        <v>728</v>
      </c>
      <c r="F75" s="25" t="s">
        <v>183</v>
      </c>
      <c r="G75" s="67">
        <f t="shared" si="5"/>
        <v>0</v>
      </c>
      <c r="H75" s="67">
        <v>0</v>
      </c>
      <c r="I75" s="67">
        <v>0</v>
      </c>
    </row>
    <row r="76" spans="1:11" ht="28.5">
      <c r="A76" s="57" t="s">
        <v>150</v>
      </c>
      <c r="B76" s="12">
        <v>951</v>
      </c>
      <c r="C76" s="25" t="s">
        <v>147</v>
      </c>
      <c r="D76" s="25" t="s">
        <v>166</v>
      </c>
      <c r="E76" s="25" t="s">
        <v>15</v>
      </c>
      <c r="F76" s="25" t="s">
        <v>393</v>
      </c>
      <c r="G76" s="67">
        <f t="shared" si="5"/>
        <v>4561.955779999999</v>
      </c>
      <c r="H76" s="67">
        <f>H77</f>
        <v>4561.955779999999</v>
      </c>
      <c r="I76" s="67">
        <f>I77</f>
        <v>0</v>
      </c>
      <c r="K76" s="66"/>
    </row>
    <row r="77" spans="1:9" ht="42" customHeight="1">
      <c r="A77" s="10" t="s">
        <v>151</v>
      </c>
      <c r="B77" s="12">
        <v>951</v>
      </c>
      <c r="C77" s="25" t="s">
        <v>147</v>
      </c>
      <c r="D77" s="25" t="s">
        <v>166</v>
      </c>
      <c r="E77" s="25" t="s">
        <v>16</v>
      </c>
      <c r="F77" s="25" t="s">
        <v>393</v>
      </c>
      <c r="G77" s="67">
        <f t="shared" si="1"/>
        <v>4561.955779999999</v>
      </c>
      <c r="H77" s="67">
        <f>H78+H83+H110+H113</f>
        <v>4561.955779999999</v>
      </c>
      <c r="I77" s="67">
        <f>I78</f>
        <v>0</v>
      </c>
    </row>
    <row r="78" spans="1:11" ht="45" customHeight="1">
      <c r="A78" s="10" t="s">
        <v>531</v>
      </c>
      <c r="B78" s="12">
        <v>951</v>
      </c>
      <c r="C78" s="25" t="s">
        <v>147</v>
      </c>
      <c r="D78" s="25" t="s">
        <v>166</v>
      </c>
      <c r="E78" s="25" t="s">
        <v>19</v>
      </c>
      <c r="F78" s="25" t="s">
        <v>393</v>
      </c>
      <c r="G78" s="67">
        <f t="shared" si="1"/>
        <v>4496.438999999999</v>
      </c>
      <c r="H78" s="67">
        <f>H79+H81</f>
        <v>4496.438999999999</v>
      </c>
      <c r="I78" s="67">
        <f>I79+I81</f>
        <v>0</v>
      </c>
      <c r="K78" s="66"/>
    </row>
    <row r="79" spans="1:10" ht="81.75" customHeight="1">
      <c r="A79" s="10" t="s">
        <v>182</v>
      </c>
      <c r="B79" s="12">
        <v>951</v>
      </c>
      <c r="C79" s="25" t="s">
        <v>147</v>
      </c>
      <c r="D79" s="25" t="s">
        <v>166</v>
      </c>
      <c r="E79" s="25" t="s">
        <v>19</v>
      </c>
      <c r="F79" s="25" t="s">
        <v>152</v>
      </c>
      <c r="G79" s="67">
        <f t="shared" si="1"/>
        <v>4385.9</v>
      </c>
      <c r="H79" s="67">
        <f>H80</f>
        <v>4385.9</v>
      </c>
      <c r="I79" s="67">
        <f>I80</f>
        <v>0</v>
      </c>
      <c r="J79" s="66"/>
    </row>
    <row r="80" spans="1:9" ht="27">
      <c r="A80" s="31" t="s">
        <v>184</v>
      </c>
      <c r="B80" s="12">
        <v>951</v>
      </c>
      <c r="C80" s="25" t="s">
        <v>147</v>
      </c>
      <c r="D80" s="25" t="s">
        <v>166</v>
      </c>
      <c r="E80" s="25" t="s">
        <v>19</v>
      </c>
      <c r="F80" s="25" t="s">
        <v>183</v>
      </c>
      <c r="G80" s="67">
        <f t="shared" si="1"/>
        <v>4385.9</v>
      </c>
      <c r="H80" s="67">
        <v>4385.9</v>
      </c>
      <c r="I80" s="67"/>
    </row>
    <row r="81" spans="1:9" ht="27">
      <c r="A81" s="10" t="s">
        <v>185</v>
      </c>
      <c r="B81" s="12">
        <v>951</v>
      </c>
      <c r="C81" s="25" t="s">
        <v>147</v>
      </c>
      <c r="D81" s="25" t="s">
        <v>166</v>
      </c>
      <c r="E81" s="25" t="s">
        <v>19</v>
      </c>
      <c r="F81" s="25" t="s">
        <v>156</v>
      </c>
      <c r="G81" s="67">
        <f t="shared" si="1"/>
        <v>110.539</v>
      </c>
      <c r="H81" s="67">
        <f>H82</f>
        <v>110.539</v>
      </c>
      <c r="I81" s="67">
        <f>I82</f>
        <v>0</v>
      </c>
    </row>
    <row r="82" spans="1:9" ht="42.75" customHeight="1">
      <c r="A82" s="31" t="s">
        <v>186</v>
      </c>
      <c r="B82" s="12">
        <v>951</v>
      </c>
      <c r="C82" s="25" t="s">
        <v>147</v>
      </c>
      <c r="D82" s="25" t="s">
        <v>166</v>
      </c>
      <c r="E82" s="25" t="s">
        <v>19</v>
      </c>
      <c r="F82" s="25" t="s">
        <v>187</v>
      </c>
      <c r="G82" s="67">
        <f t="shared" si="1"/>
        <v>110.539</v>
      </c>
      <c r="H82" s="67">
        <v>110.539</v>
      </c>
      <c r="I82" s="67"/>
    </row>
    <row r="83" spans="1:9" ht="13.5">
      <c r="A83" s="38" t="s">
        <v>194</v>
      </c>
      <c r="B83" s="56">
        <v>951</v>
      </c>
      <c r="C83" s="42" t="s">
        <v>147</v>
      </c>
      <c r="D83" s="42" t="s">
        <v>166</v>
      </c>
      <c r="E83" s="42" t="s">
        <v>23</v>
      </c>
      <c r="F83" s="42" t="s">
        <v>393</v>
      </c>
      <c r="G83" s="76">
        <f t="shared" si="1"/>
        <v>50.67678</v>
      </c>
      <c r="H83" s="76">
        <f>H84</f>
        <v>50.67678</v>
      </c>
      <c r="I83" s="76"/>
    </row>
    <row r="84" spans="1:9" ht="13.5">
      <c r="A84" s="10" t="s">
        <v>190</v>
      </c>
      <c r="B84" s="12">
        <v>951</v>
      </c>
      <c r="C84" s="25" t="s">
        <v>147</v>
      </c>
      <c r="D84" s="25" t="s">
        <v>166</v>
      </c>
      <c r="E84" s="25" t="s">
        <v>23</v>
      </c>
      <c r="F84" s="25" t="s">
        <v>191</v>
      </c>
      <c r="G84" s="67">
        <f t="shared" si="1"/>
        <v>50.67678</v>
      </c>
      <c r="H84" s="67">
        <f>H85</f>
        <v>50.67678</v>
      </c>
      <c r="I84" s="67"/>
    </row>
    <row r="85" spans="1:9" ht="13.5">
      <c r="A85" s="10" t="s">
        <v>194</v>
      </c>
      <c r="B85" s="12">
        <v>951</v>
      </c>
      <c r="C85" s="25" t="s">
        <v>147</v>
      </c>
      <c r="D85" s="25" t="s">
        <v>166</v>
      </c>
      <c r="E85" s="25" t="s">
        <v>23</v>
      </c>
      <c r="F85" s="25" t="s">
        <v>195</v>
      </c>
      <c r="G85" s="67">
        <f t="shared" si="1"/>
        <v>50.67678</v>
      </c>
      <c r="H85" s="67">
        <f>10+38.67678+2</f>
        <v>50.67678</v>
      </c>
      <c r="I85" s="67"/>
    </row>
    <row r="86" spans="1:9" ht="41.25">
      <c r="A86" s="38" t="s">
        <v>353</v>
      </c>
      <c r="B86" s="56">
        <v>951</v>
      </c>
      <c r="C86" s="42" t="s">
        <v>147</v>
      </c>
      <c r="D86" s="42" t="s">
        <v>166</v>
      </c>
      <c r="E86" s="42" t="s">
        <v>24</v>
      </c>
      <c r="F86" s="42" t="s">
        <v>393</v>
      </c>
      <c r="G86" s="76">
        <f t="shared" si="1"/>
        <v>760</v>
      </c>
      <c r="H86" s="76">
        <f>H87</f>
        <v>760</v>
      </c>
      <c r="I86" s="76">
        <f>I87</f>
        <v>0</v>
      </c>
    </row>
    <row r="87" spans="1:9" ht="27">
      <c r="A87" s="10" t="s">
        <v>185</v>
      </c>
      <c r="B87" s="12">
        <v>951</v>
      </c>
      <c r="C87" s="25" t="s">
        <v>147</v>
      </c>
      <c r="D87" s="25" t="s">
        <v>166</v>
      </c>
      <c r="E87" s="25" t="s">
        <v>24</v>
      </c>
      <c r="F87" s="25" t="s">
        <v>156</v>
      </c>
      <c r="G87" s="67">
        <f t="shared" si="1"/>
        <v>760</v>
      </c>
      <c r="H87" s="67">
        <f>H88</f>
        <v>760</v>
      </c>
      <c r="I87" s="67">
        <f>I88</f>
        <v>0</v>
      </c>
    </row>
    <row r="88" spans="1:9" ht="41.25">
      <c r="A88" s="31" t="s">
        <v>186</v>
      </c>
      <c r="B88" s="12">
        <v>951</v>
      </c>
      <c r="C88" s="25" t="s">
        <v>147</v>
      </c>
      <c r="D88" s="25" t="s">
        <v>166</v>
      </c>
      <c r="E88" s="25" t="s">
        <v>24</v>
      </c>
      <c r="F88" s="25" t="s">
        <v>187</v>
      </c>
      <c r="G88" s="67">
        <f t="shared" si="1"/>
        <v>760</v>
      </c>
      <c r="H88" s="97">
        <f>520+240-420+420</f>
        <v>760</v>
      </c>
      <c r="I88" s="67"/>
    </row>
    <row r="89" spans="1:9" ht="13.5">
      <c r="A89" s="39" t="s">
        <v>490</v>
      </c>
      <c r="B89" s="56" t="s">
        <v>175</v>
      </c>
      <c r="C89" s="42" t="s">
        <v>147</v>
      </c>
      <c r="D89" s="42" t="s">
        <v>166</v>
      </c>
      <c r="E89" s="42" t="s">
        <v>491</v>
      </c>
      <c r="F89" s="42" t="s">
        <v>393</v>
      </c>
      <c r="G89" s="76">
        <f aca="true" t="shared" si="6" ref="G89:G98">H89</f>
        <v>645.47983</v>
      </c>
      <c r="H89" s="76">
        <f>H90+H92</f>
        <v>645.47983</v>
      </c>
      <c r="I89" s="76"/>
    </row>
    <row r="90" spans="1:9" ht="27">
      <c r="A90" s="10" t="s">
        <v>185</v>
      </c>
      <c r="B90" s="12" t="s">
        <v>175</v>
      </c>
      <c r="C90" s="25" t="s">
        <v>147</v>
      </c>
      <c r="D90" s="25" t="s">
        <v>166</v>
      </c>
      <c r="E90" s="25" t="s">
        <v>491</v>
      </c>
      <c r="F90" s="25" t="s">
        <v>156</v>
      </c>
      <c r="G90" s="67">
        <f t="shared" si="6"/>
        <v>645.47983</v>
      </c>
      <c r="H90" s="67">
        <f>H91</f>
        <v>645.47983</v>
      </c>
      <c r="I90" s="67"/>
    </row>
    <row r="91" spans="1:9" ht="41.25">
      <c r="A91" s="31" t="s">
        <v>186</v>
      </c>
      <c r="B91" s="12" t="s">
        <v>175</v>
      </c>
      <c r="C91" s="25" t="s">
        <v>147</v>
      </c>
      <c r="D91" s="25" t="s">
        <v>166</v>
      </c>
      <c r="E91" s="25" t="s">
        <v>491</v>
      </c>
      <c r="F91" s="25" t="s">
        <v>187</v>
      </c>
      <c r="G91" s="67">
        <f t="shared" si="6"/>
        <v>645.47983</v>
      </c>
      <c r="H91" s="97">
        <f>878.3-273.3+40.47983</f>
        <v>645.47983</v>
      </c>
      <c r="I91" s="67"/>
    </row>
    <row r="92" spans="1:9" ht="13.5" hidden="1">
      <c r="A92" s="10" t="s">
        <v>190</v>
      </c>
      <c r="B92" s="12" t="s">
        <v>175</v>
      </c>
      <c r="C92" s="25" t="s">
        <v>147</v>
      </c>
      <c r="D92" s="25" t="s">
        <v>166</v>
      </c>
      <c r="E92" s="25" t="s">
        <v>491</v>
      </c>
      <c r="F92" s="25" t="s">
        <v>191</v>
      </c>
      <c r="G92" s="67">
        <f t="shared" si="6"/>
        <v>0</v>
      </c>
      <c r="H92" s="67">
        <f>H93</f>
        <v>0</v>
      </c>
      <c r="I92" s="67"/>
    </row>
    <row r="93" spans="1:9" ht="13.5" hidden="1">
      <c r="A93" s="26" t="s">
        <v>188</v>
      </c>
      <c r="B93" s="12" t="s">
        <v>175</v>
      </c>
      <c r="C93" s="25" t="s">
        <v>147</v>
      </c>
      <c r="D93" s="25" t="s">
        <v>166</v>
      </c>
      <c r="E93" s="25" t="s">
        <v>491</v>
      </c>
      <c r="F93" s="25" t="s">
        <v>189</v>
      </c>
      <c r="G93" s="67">
        <f t="shared" si="6"/>
        <v>0</v>
      </c>
      <c r="H93" s="67"/>
      <c r="I93" s="67"/>
    </row>
    <row r="94" spans="1:9" ht="13.5" hidden="1">
      <c r="A94" s="79" t="s">
        <v>519</v>
      </c>
      <c r="B94" s="56" t="s">
        <v>175</v>
      </c>
      <c r="C94" s="42" t="s">
        <v>147</v>
      </c>
      <c r="D94" s="42" t="s">
        <v>166</v>
      </c>
      <c r="E94" s="42" t="s">
        <v>520</v>
      </c>
      <c r="F94" s="42" t="s">
        <v>393</v>
      </c>
      <c r="G94" s="76">
        <f t="shared" si="6"/>
        <v>0</v>
      </c>
      <c r="H94" s="76">
        <f>H95+H97</f>
        <v>0</v>
      </c>
      <c r="I94" s="76"/>
    </row>
    <row r="95" spans="1:9" ht="27" hidden="1">
      <c r="A95" s="10" t="s">
        <v>185</v>
      </c>
      <c r="B95" s="12" t="s">
        <v>175</v>
      </c>
      <c r="C95" s="25" t="s">
        <v>147</v>
      </c>
      <c r="D95" s="25" t="s">
        <v>166</v>
      </c>
      <c r="E95" s="25" t="s">
        <v>520</v>
      </c>
      <c r="F95" s="25" t="s">
        <v>156</v>
      </c>
      <c r="G95" s="67">
        <f t="shared" si="6"/>
        <v>0</v>
      </c>
      <c r="H95" s="67">
        <f>H96</f>
        <v>0</v>
      </c>
      <c r="I95" s="76"/>
    </row>
    <row r="96" spans="1:9" ht="41.25" hidden="1">
      <c r="A96" s="31" t="s">
        <v>186</v>
      </c>
      <c r="B96" s="12" t="s">
        <v>175</v>
      </c>
      <c r="C96" s="25" t="s">
        <v>147</v>
      </c>
      <c r="D96" s="25" t="s">
        <v>166</v>
      </c>
      <c r="E96" s="25" t="s">
        <v>520</v>
      </c>
      <c r="F96" s="25" t="s">
        <v>187</v>
      </c>
      <c r="G96" s="67">
        <f t="shared" si="6"/>
        <v>0</v>
      </c>
      <c r="H96" s="67"/>
      <c r="I96" s="67"/>
    </row>
    <row r="97" spans="1:9" ht="13.5" hidden="1">
      <c r="A97" s="10" t="s">
        <v>190</v>
      </c>
      <c r="B97" s="12" t="s">
        <v>175</v>
      </c>
      <c r="C97" s="25" t="s">
        <v>147</v>
      </c>
      <c r="D97" s="25" t="s">
        <v>166</v>
      </c>
      <c r="E97" s="25" t="s">
        <v>520</v>
      </c>
      <c r="F97" s="25" t="s">
        <v>191</v>
      </c>
      <c r="G97" s="67">
        <f t="shared" si="6"/>
        <v>0</v>
      </c>
      <c r="H97" s="67">
        <f>H98</f>
        <v>0</v>
      </c>
      <c r="I97" s="67"/>
    </row>
    <row r="98" spans="1:9" ht="13.5" hidden="1">
      <c r="A98" s="26" t="s">
        <v>188</v>
      </c>
      <c r="B98" s="12" t="s">
        <v>175</v>
      </c>
      <c r="C98" s="25" t="s">
        <v>147</v>
      </c>
      <c r="D98" s="25" t="s">
        <v>166</v>
      </c>
      <c r="E98" s="25" t="s">
        <v>520</v>
      </c>
      <c r="F98" s="25" t="s">
        <v>189</v>
      </c>
      <c r="G98" s="67">
        <f t="shared" si="6"/>
        <v>0</v>
      </c>
      <c r="H98" s="67"/>
      <c r="I98" s="67"/>
    </row>
    <row r="99" spans="1:9" ht="73.5" customHeight="1">
      <c r="A99" s="54" t="s">
        <v>532</v>
      </c>
      <c r="B99" s="69" t="s">
        <v>175</v>
      </c>
      <c r="C99" s="55" t="s">
        <v>147</v>
      </c>
      <c r="D99" s="55" t="s">
        <v>166</v>
      </c>
      <c r="E99" s="55" t="s">
        <v>307</v>
      </c>
      <c r="F99" s="55" t="s">
        <v>393</v>
      </c>
      <c r="G99" s="70">
        <f>H99+I99</f>
        <v>730.13895</v>
      </c>
      <c r="H99" s="70">
        <v>0</v>
      </c>
      <c r="I99" s="70">
        <f>I100</f>
        <v>730.13895</v>
      </c>
    </row>
    <row r="100" spans="1:9" ht="27">
      <c r="A100" s="10" t="s">
        <v>480</v>
      </c>
      <c r="B100" s="12" t="s">
        <v>175</v>
      </c>
      <c r="C100" s="25" t="s">
        <v>147</v>
      </c>
      <c r="D100" s="25" t="s">
        <v>166</v>
      </c>
      <c r="E100" s="25" t="s">
        <v>15</v>
      </c>
      <c r="F100" s="25" t="s">
        <v>393</v>
      </c>
      <c r="G100" s="67">
        <f aca="true" t="shared" si="7" ref="G100:G112">H100+I100</f>
        <v>730.13895</v>
      </c>
      <c r="H100" s="67"/>
      <c r="I100" s="67">
        <f>I101</f>
        <v>730.13895</v>
      </c>
    </row>
    <row r="101" spans="1:11" ht="41.25">
      <c r="A101" s="10" t="s">
        <v>151</v>
      </c>
      <c r="B101" s="12" t="s">
        <v>175</v>
      </c>
      <c r="C101" s="25" t="s">
        <v>147</v>
      </c>
      <c r="D101" s="25" t="s">
        <v>166</v>
      </c>
      <c r="E101" s="25" t="s">
        <v>16</v>
      </c>
      <c r="F101" s="25" t="s">
        <v>393</v>
      </c>
      <c r="G101" s="67">
        <f t="shared" si="7"/>
        <v>730.13895</v>
      </c>
      <c r="H101" s="67"/>
      <c r="I101" s="67">
        <f>I102+I108</f>
        <v>730.13895</v>
      </c>
      <c r="J101" s="184"/>
      <c r="K101" s="148"/>
    </row>
    <row r="102" spans="1:9" ht="82.5">
      <c r="A102" s="10" t="s">
        <v>182</v>
      </c>
      <c r="B102" s="12" t="s">
        <v>175</v>
      </c>
      <c r="C102" s="25" t="s">
        <v>147</v>
      </c>
      <c r="D102" s="25" t="s">
        <v>166</v>
      </c>
      <c r="E102" s="25" t="s">
        <v>533</v>
      </c>
      <c r="F102" s="25" t="s">
        <v>152</v>
      </c>
      <c r="G102" s="67">
        <f t="shared" si="7"/>
        <v>730.13895</v>
      </c>
      <c r="H102" s="67">
        <v>0</v>
      </c>
      <c r="I102" s="67">
        <f>I103</f>
        <v>730.13895</v>
      </c>
    </row>
    <row r="103" spans="1:11" ht="31.5" customHeight="1">
      <c r="A103" s="10" t="s">
        <v>184</v>
      </c>
      <c r="B103" s="12" t="s">
        <v>175</v>
      </c>
      <c r="C103" s="25" t="s">
        <v>147</v>
      </c>
      <c r="D103" s="25" t="s">
        <v>166</v>
      </c>
      <c r="E103" s="25" t="s">
        <v>533</v>
      </c>
      <c r="F103" s="25" t="s">
        <v>183</v>
      </c>
      <c r="G103" s="67">
        <f t="shared" si="7"/>
        <v>730.13895</v>
      </c>
      <c r="H103" s="67"/>
      <c r="I103" s="67">
        <f>158.91956+571.21939</f>
        <v>730.13895</v>
      </c>
      <c r="K103" s="66"/>
    </row>
    <row r="104" spans="1:9" ht="27" hidden="1">
      <c r="A104" s="10" t="s">
        <v>185</v>
      </c>
      <c r="B104" s="12" t="s">
        <v>175</v>
      </c>
      <c r="C104" s="25" t="s">
        <v>147</v>
      </c>
      <c r="D104" s="25" t="s">
        <v>166</v>
      </c>
      <c r="E104" s="25" t="s">
        <v>533</v>
      </c>
      <c r="F104" s="25" t="s">
        <v>156</v>
      </c>
      <c r="G104" s="67">
        <f t="shared" si="7"/>
        <v>0</v>
      </c>
      <c r="H104" s="67">
        <v>0</v>
      </c>
      <c r="I104" s="67">
        <f>I105</f>
        <v>0</v>
      </c>
    </row>
    <row r="105" spans="1:9" ht="49.5" customHeight="1" hidden="1">
      <c r="A105" s="31" t="s">
        <v>186</v>
      </c>
      <c r="B105" s="12" t="s">
        <v>175</v>
      </c>
      <c r="C105" s="25" t="s">
        <v>147</v>
      </c>
      <c r="D105" s="25" t="s">
        <v>166</v>
      </c>
      <c r="E105" s="25" t="s">
        <v>533</v>
      </c>
      <c r="F105" s="25" t="s">
        <v>187</v>
      </c>
      <c r="G105" s="67">
        <f t="shared" si="7"/>
        <v>0</v>
      </c>
      <c r="H105" s="67"/>
      <c r="I105" s="67">
        <v>0</v>
      </c>
    </row>
    <row r="106" spans="1:9" ht="33" customHeight="1" hidden="1">
      <c r="A106" s="10" t="s">
        <v>480</v>
      </c>
      <c r="B106" s="12" t="s">
        <v>175</v>
      </c>
      <c r="C106" s="25" t="s">
        <v>147</v>
      </c>
      <c r="D106" s="25" t="s">
        <v>166</v>
      </c>
      <c r="E106" s="25" t="s">
        <v>15</v>
      </c>
      <c r="F106" s="25" t="s">
        <v>393</v>
      </c>
      <c r="G106" s="67">
        <f t="shared" si="7"/>
        <v>0</v>
      </c>
      <c r="H106" s="67"/>
      <c r="I106" s="67">
        <f>I107</f>
        <v>0</v>
      </c>
    </row>
    <row r="107" spans="1:9" ht="46.5" customHeight="1" hidden="1">
      <c r="A107" s="10" t="s">
        <v>151</v>
      </c>
      <c r="B107" s="12" t="s">
        <v>175</v>
      </c>
      <c r="C107" s="25" t="s">
        <v>147</v>
      </c>
      <c r="D107" s="25" t="s">
        <v>166</v>
      </c>
      <c r="E107" s="25" t="s">
        <v>16</v>
      </c>
      <c r="F107" s="25" t="s">
        <v>393</v>
      </c>
      <c r="G107" s="67">
        <f>H107+I107</f>
        <v>0</v>
      </c>
      <c r="H107" s="67"/>
      <c r="I107" s="67">
        <f>I108</f>
        <v>0</v>
      </c>
    </row>
    <row r="108" spans="1:9" ht="75" customHeight="1" hidden="1">
      <c r="A108" s="10" t="s">
        <v>182</v>
      </c>
      <c r="B108" s="12" t="s">
        <v>175</v>
      </c>
      <c r="C108" s="25" t="s">
        <v>147</v>
      </c>
      <c r="D108" s="25" t="s">
        <v>166</v>
      </c>
      <c r="E108" s="25" t="s">
        <v>887</v>
      </c>
      <c r="F108" s="25" t="s">
        <v>152</v>
      </c>
      <c r="G108" s="67">
        <f t="shared" si="7"/>
        <v>0</v>
      </c>
      <c r="H108" s="67">
        <v>0</v>
      </c>
      <c r="I108" s="67">
        <f>I109</f>
        <v>0</v>
      </c>
    </row>
    <row r="109" spans="1:9" ht="30.75" customHeight="1" hidden="1">
      <c r="A109" s="10" t="s">
        <v>184</v>
      </c>
      <c r="B109" s="12" t="s">
        <v>175</v>
      </c>
      <c r="C109" s="25" t="s">
        <v>147</v>
      </c>
      <c r="D109" s="25" t="s">
        <v>166</v>
      </c>
      <c r="E109" s="25" t="s">
        <v>887</v>
      </c>
      <c r="F109" s="25" t="s">
        <v>183</v>
      </c>
      <c r="G109" s="67">
        <f t="shared" si="7"/>
        <v>0</v>
      </c>
      <c r="H109" s="67"/>
      <c r="I109" s="67">
        <f>389.14971-389.14971</f>
        <v>0</v>
      </c>
    </row>
    <row r="110" spans="1:9" ht="41.25">
      <c r="A110" s="39" t="s">
        <v>702</v>
      </c>
      <c r="B110" s="56" t="s">
        <v>175</v>
      </c>
      <c r="C110" s="42" t="s">
        <v>147</v>
      </c>
      <c r="D110" s="42" t="s">
        <v>166</v>
      </c>
      <c r="E110" s="42" t="s">
        <v>703</v>
      </c>
      <c r="F110" s="42" t="s">
        <v>393</v>
      </c>
      <c r="G110" s="76">
        <f t="shared" si="7"/>
        <v>14.84</v>
      </c>
      <c r="H110" s="76">
        <f>H111</f>
        <v>14.84</v>
      </c>
      <c r="I110" s="67"/>
    </row>
    <row r="111" spans="1:9" ht="27">
      <c r="A111" s="10" t="s">
        <v>185</v>
      </c>
      <c r="B111" s="12" t="s">
        <v>175</v>
      </c>
      <c r="C111" s="25" t="s">
        <v>147</v>
      </c>
      <c r="D111" s="25" t="s">
        <v>166</v>
      </c>
      <c r="E111" s="25" t="s">
        <v>703</v>
      </c>
      <c r="F111" s="25" t="s">
        <v>156</v>
      </c>
      <c r="G111" s="67">
        <f t="shared" si="7"/>
        <v>14.84</v>
      </c>
      <c r="H111" s="67">
        <f>H112</f>
        <v>14.84</v>
      </c>
      <c r="I111" s="67"/>
    </row>
    <row r="112" spans="1:9" ht="41.25">
      <c r="A112" s="31" t="s">
        <v>186</v>
      </c>
      <c r="B112" s="12" t="s">
        <v>175</v>
      </c>
      <c r="C112" s="25" t="s">
        <v>147</v>
      </c>
      <c r="D112" s="25" t="s">
        <v>166</v>
      </c>
      <c r="E112" s="25" t="s">
        <v>703</v>
      </c>
      <c r="F112" s="25" t="s">
        <v>187</v>
      </c>
      <c r="G112" s="67">
        <f t="shared" si="7"/>
        <v>14.84</v>
      </c>
      <c r="H112" s="67">
        <v>14.84</v>
      </c>
      <c r="I112" s="67"/>
    </row>
    <row r="113" spans="1:9" ht="28.5" hidden="1">
      <c r="A113" s="54" t="s">
        <v>830</v>
      </c>
      <c r="B113" s="69" t="s">
        <v>175</v>
      </c>
      <c r="C113" s="55" t="s">
        <v>147</v>
      </c>
      <c r="D113" s="55" t="s">
        <v>166</v>
      </c>
      <c r="E113" s="55" t="s">
        <v>831</v>
      </c>
      <c r="F113" s="55" t="s">
        <v>393</v>
      </c>
      <c r="G113" s="70">
        <f>H113+I113</f>
        <v>0</v>
      </c>
      <c r="H113" s="70">
        <f>H114</f>
        <v>0</v>
      </c>
      <c r="I113" s="70"/>
    </row>
    <row r="114" spans="1:9" ht="30" customHeight="1" hidden="1">
      <c r="A114" s="10" t="s">
        <v>185</v>
      </c>
      <c r="B114" s="12" t="s">
        <v>175</v>
      </c>
      <c r="C114" s="25" t="s">
        <v>147</v>
      </c>
      <c r="D114" s="25" t="s">
        <v>166</v>
      </c>
      <c r="E114" s="25" t="s">
        <v>831</v>
      </c>
      <c r="F114" s="25" t="s">
        <v>156</v>
      </c>
      <c r="G114" s="67">
        <f>H114+I114</f>
        <v>0</v>
      </c>
      <c r="H114" s="67">
        <f>H115</f>
        <v>0</v>
      </c>
      <c r="I114" s="67"/>
    </row>
    <row r="115" spans="1:9" ht="45" customHeight="1" hidden="1">
      <c r="A115" s="31" t="s">
        <v>186</v>
      </c>
      <c r="B115" s="12" t="s">
        <v>175</v>
      </c>
      <c r="C115" s="25" t="s">
        <v>147</v>
      </c>
      <c r="D115" s="25" t="s">
        <v>166</v>
      </c>
      <c r="E115" s="25" t="s">
        <v>831</v>
      </c>
      <c r="F115" s="25" t="s">
        <v>187</v>
      </c>
      <c r="G115" s="67">
        <f>H115+I115</f>
        <v>0</v>
      </c>
      <c r="H115" s="67"/>
      <c r="I115" s="67"/>
    </row>
    <row r="116" spans="1:9" ht="41.25">
      <c r="A116" s="38" t="s">
        <v>448</v>
      </c>
      <c r="B116" s="56">
        <v>951</v>
      </c>
      <c r="C116" s="42" t="s">
        <v>147</v>
      </c>
      <c r="D116" s="42" t="s">
        <v>166</v>
      </c>
      <c r="E116" s="42" t="s">
        <v>33</v>
      </c>
      <c r="F116" s="42" t="s">
        <v>393</v>
      </c>
      <c r="G116" s="76">
        <f t="shared" si="1"/>
        <v>83</v>
      </c>
      <c r="H116" s="76">
        <f>H120+H128+H117+H131</f>
        <v>83</v>
      </c>
      <c r="I116" s="76">
        <f>I120</f>
        <v>0</v>
      </c>
    </row>
    <row r="117" spans="1:9" ht="27" hidden="1">
      <c r="A117" s="63" t="s">
        <v>35</v>
      </c>
      <c r="B117" s="56">
        <v>951</v>
      </c>
      <c r="C117" s="42" t="s">
        <v>147</v>
      </c>
      <c r="D117" s="42" t="s">
        <v>166</v>
      </c>
      <c r="E117" s="12" t="s">
        <v>34</v>
      </c>
      <c r="F117" s="25" t="s">
        <v>393</v>
      </c>
      <c r="G117" s="67">
        <f t="shared" si="1"/>
        <v>0</v>
      </c>
      <c r="H117" s="67">
        <f>H118</f>
        <v>0</v>
      </c>
      <c r="I117" s="67">
        <f>I118</f>
        <v>0</v>
      </c>
    </row>
    <row r="118" spans="1:9" ht="27" hidden="1">
      <c r="A118" s="10" t="s">
        <v>185</v>
      </c>
      <c r="B118" s="56">
        <v>951</v>
      </c>
      <c r="C118" s="42" t="s">
        <v>147</v>
      </c>
      <c r="D118" s="42" t="s">
        <v>166</v>
      </c>
      <c r="E118" s="12" t="s">
        <v>34</v>
      </c>
      <c r="F118" s="25" t="s">
        <v>156</v>
      </c>
      <c r="G118" s="67">
        <f t="shared" si="1"/>
        <v>0</v>
      </c>
      <c r="H118" s="67">
        <f>H119</f>
        <v>0</v>
      </c>
      <c r="I118" s="67">
        <f>I119</f>
        <v>0</v>
      </c>
    </row>
    <row r="119" spans="1:9" ht="41.25" hidden="1">
      <c r="A119" s="31" t="s">
        <v>186</v>
      </c>
      <c r="B119" s="56">
        <v>951</v>
      </c>
      <c r="C119" s="42" t="s">
        <v>147</v>
      </c>
      <c r="D119" s="42" t="s">
        <v>166</v>
      </c>
      <c r="E119" s="12" t="s">
        <v>34</v>
      </c>
      <c r="F119" s="25" t="s">
        <v>187</v>
      </c>
      <c r="G119" s="67">
        <f t="shared" si="1"/>
        <v>0</v>
      </c>
      <c r="H119" s="67"/>
      <c r="I119" s="67"/>
    </row>
    <row r="120" spans="1:9" ht="27" hidden="1">
      <c r="A120" s="102" t="s">
        <v>283</v>
      </c>
      <c r="B120" s="56">
        <v>951</v>
      </c>
      <c r="C120" s="42" t="s">
        <v>147</v>
      </c>
      <c r="D120" s="42" t="s">
        <v>166</v>
      </c>
      <c r="E120" s="12" t="s">
        <v>51</v>
      </c>
      <c r="F120" s="25" t="s">
        <v>393</v>
      </c>
      <c r="G120" s="67">
        <f>G121</f>
        <v>0</v>
      </c>
      <c r="H120" s="67">
        <f>H121</f>
        <v>0</v>
      </c>
      <c r="I120" s="67">
        <f>I121</f>
        <v>0</v>
      </c>
    </row>
    <row r="121" spans="1:9" ht="54.75" hidden="1">
      <c r="A121" s="38" t="s">
        <v>645</v>
      </c>
      <c r="B121" s="56">
        <v>951</v>
      </c>
      <c r="C121" s="42" t="s">
        <v>147</v>
      </c>
      <c r="D121" s="42" t="s">
        <v>166</v>
      </c>
      <c r="E121" s="42" t="s">
        <v>307</v>
      </c>
      <c r="F121" s="42" t="s">
        <v>393</v>
      </c>
      <c r="G121" s="76">
        <f>H121+I121</f>
        <v>0</v>
      </c>
      <c r="H121" s="76">
        <f>H125</f>
        <v>0</v>
      </c>
      <c r="I121" s="76">
        <f>I122</f>
        <v>0</v>
      </c>
    </row>
    <row r="122" spans="1:9" ht="69" hidden="1">
      <c r="A122" s="10" t="s">
        <v>665</v>
      </c>
      <c r="B122" s="12">
        <v>951</v>
      </c>
      <c r="C122" s="25" t="s">
        <v>147</v>
      </c>
      <c r="D122" s="25" t="s">
        <v>166</v>
      </c>
      <c r="E122" s="25" t="s">
        <v>651</v>
      </c>
      <c r="F122" s="25" t="s">
        <v>393</v>
      </c>
      <c r="G122" s="67">
        <f aca="true" t="shared" si="8" ref="G122:G127">H122+I122</f>
        <v>0</v>
      </c>
      <c r="H122" s="67"/>
      <c r="I122" s="67">
        <f>I123</f>
        <v>0</v>
      </c>
    </row>
    <row r="123" spans="1:9" ht="41.25" hidden="1">
      <c r="A123" s="31" t="s">
        <v>571</v>
      </c>
      <c r="B123" s="12">
        <v>951</v>
      </c>
      <c r="C123" s="25" t="s">
        <v>147</v>
      </c>
      <c r="D123" s="25" t="s">
        <v>166</v>
      </c>
      <c r="E123" s="25" t="s">
        <v>651</v>
      </c>
      <c r="F123" s="25" t="s">
        <v>572</v>
      </c>
      <c r="G123" s="67">
        <f t="shared" si="8"/>
        <v>0</v>
      </c>
      <c r="H123" s="67"/>
      <c r="I123" s="67">
        <f>I124</f>
        <v>0</v>
      </c>
    </row>
    <row r="124" spans="1:9" ht="13.5" hidden="1">
      <c r="A124" s="31" t="s">
        <v>573</v>
      </c>
      <c r="B124" s="12">
        <v>951</v>
      </c>
      <c r="C124" s="25" t="s">
        <v>147</v>
      </c>
      <c r="D124" s="25" t="s">
        <v>166</v>
      </c>
      <c r="E124" s="25" t="s">
        <v>651</v>
      </c>
      <c r="F124" s="25" t="s">
        <v>574</v>
      </c>
      <c r="G124" s="67">
        <f t="shared" si="8"/>
        <v>0</v>
      </c>
      <c r="H124" s="67"/>
      <c r="I124" s="67"/>
    </row>
    <row r="125" spans="1:9" ht="82.5" hidden="1">
      <c r="A125" s="10" t="s">
        <v>666</v>
      </c>
      <c r="B125" s="12">
        <v>951</v>
      </c>
      <c r="C125" s="25" t="s">
        <v>147</v>
      </c>
      <c r="D125" s="25" t="s">
        <v>166</v>
      </c>
      <c r="E125" s="25" t="s">
        <v>692</v>
      </c>
      <c r="F125" s="25" t="s">
        <v>393</v>
      </c>
      <c r="G125" s="67">
        <f t="shared" si="8"/>
        <v>0</v>
      </c>
      <c r="H125" s="67">
        <f>H126</f>
        <v>0</v>
      </c>
      <c r="I125" s="67"/>
    </row>
    <row r="126" spans="1:9" ht="41.25" hidden="1">
      <c r="A126" s="31" t="s">
        <v>571</v>
      </c>
      <c r="B126" s="12">
        <v>951</v>
      </c>
      <c r="C126" s="25" t="s">
        <v>147</v>
      </c>
      <c r="D126" s="25" t="s">
        <v>166</v>
      </c>
      <c r="E126" s="25" t="s">
        <v>692</v>
      </c>
      <c r="F126" s="25" t="s">
        <v>572</v>
      </c>
      <c r="G126" s="67">
        <f t="shared" si="8"/>
        <v>0</v>
      </c>
      <c r="H126" s="67">
        <f>H127</f>
        <v>0</v>
      </c>
      <c r="I126" s="67"/>
    </row>
    <row r="127" spans="1:9" ht="13.5" hidden="1">
      <c r="A127" s="31" t="s">
        <v>573</v>
      </c>
      <c r="B127" s="12">
        <v>951</v>
      </c>
      <c r="C127" s="25" t="s">
        <v>147</v>
      </c>
      <c r="D127" s="25" t="s">
        <v>166</v>
      </c>
      <c r="E127" s="25" t="s">
        <v>692</v>
      </c>
      <c r="F127" s="25" t="s">
        <v>574</v>
      </c>
      <c r="G127" s="67">
        <f t="shared" si="8"/>
        <v>0</v>
      </c>
      <c r="H127" s="67"/>
      <c r="I127" s="67"/>
    </row>
    <row r="128" spans="1:9" ht="71.25" customHeight="1" hidden="1">
      <c r="A128" s="38" t="s">
        <v>660</v>
      </c>
      <c r="B128" s="56">
        <v>951</v>
      </c>
      <c r="C128" s="42" t="s">
        <v>147</v>
      </c>
      <c r="D128" s="42" t="s">
        <v>166</v>
      </c>
      <c r="E128" s="42" t="s">
        <v>652</v>
      </c>
      <c r="F128" s="42" t="s">
        <v>393</v>
      </c>
      <c r="G128" s="76">
        <f>H128+I128</f>
        <v>0</v>
      </c>
      <c r="H128" s="76">
        <f>H129</f>
        <v>0</v>
      </c>
      <c r="I128" s="76"/>
    </row>
    <row r="129" spans="1:9" ht="27" hidden="1">
      <c r="A129" s="10" t="s">
        <v>185</v>
      </c>
      <c r="B129" s="12">
        <v>951</v>
      </c>
      <c r="C129" s="25" t="s">
        <v>147</v>
      </c>
      <c r="D129" s="25" t="s">
        <v>166</v>
      </c>
      <c r="E129" s="25" t="s">
        <v>652</v>
      </c>
      <c r="F129" s="25" t="s">
        <v>156</v>
      </c>
      <c r="G129" s="67">
        <f>H129+I129</f>
        <v>0</v>
      </c>
      <c r="H129" s="67">
        <f>H130</f>
        <v>0</v>
      </c>
      <c r="I129" s="67"/>
    </row>
    <row r="130" spans="1:9" ht="41.25" hidden="1">
      <c r="A130" s="31" t="s">
        <v>186</v>
      </c>
      <c r="B130" s="12">
        <v>951</v>
      </c>
      <c r="C130" s="25" t="s">
        <v>147</v>
      </c>
      <c r="D130" s="25" t="s">
        <v>166</v>
      </c>
      <c r="E130" s="25" t="s">
        <v>652</v>
      </c>
      <c r="F130" s="25" t="s">
        <v>187</v>
      </c>
      <c r="G130" s="67">
        <f>H130+I130</f>
        <v>0</v>
      </c>
      <c r="H130" s="67">
        <v>0</v>
      </c>
      <c r="I130" s="67"/>
    </row>
    <row r="131" spans="1:9" ht="33" customHeight="1">
      <c r="A131" s="63" t="s">
        <v>38</v>
      </c>
      <c r="B131" s="12">
        <v>951</v>
      </c>
      <c r="C131" s="25" t="s">
        <v>147</v>
      </c>
      <c r="D131" s="25" t="s">
        <v>166</v>
      </c>
      <c r="E131" s="25" t="s">
        <v>39</v>
      </c>
      <c r="F131" s="25" t="s">
        <v>393</v>
      </c>
      <c r="G131" s="67">
        <f t="shared" si="1"/>
        <v>83</v>
      </c>
      <c r="H131" s="67">
        <f>H132</f>
        <v>83</v>
      </c>
      <c r="I131" s="67">
        <f>I132</f>
        <v>0</v>
      </c>
    </row>
    <row r="132" spans="1:9" ht="29.25" customHeight="1">
      <c r="A132" s="10" t="s">
        <v>185</v>
      </c>
      <c r="B132" s="12">
        <v>951</v>
      </c>
      <c r="C132" s="25" t="s">
        <v>147</v>
      </c>
      <c r="D132" s="25" t="s">
        <v>166</v>
      </c>
      <c r="E132" s="25" t="s">
        <v>653</v>
      </c>
      <c r="F132" s="25" t="s">
        <v>156</v>
      </c>
      <c r="G132" s="67">
        <f t="shared" si="1"/>
        <v>83</v>
      </c>
      <c r="H132" s="67">
        <f>H133</f>
        <v>83</v>
      </c>
      <c r="I132" s="67">
        <f>I133</f>
        <v>0</v>
      </c>
    </row>
    <row r="133" spans="1:9" ht="43.5" customHeight="1">
      <c r="A133" s="31" t="s">
        <v>186</v>
      </c>
      <c r="B133" s="12">
        <v>951</v>
      </c>
      <c r="C133" s="25" t="s">
        <v>147</v>
      </c>
      <c r="D133" s="25" t="s">
        <v>166</v>
      </c>
      <c r="E133" s="25" t="s">
        <v>653</v>
      </c>
      <c r="F133" s="25" t="s">
        <v>187</v>
      </c>
      <c r="G133" s="67">
        <f t="shared" si="1"/>
        <v>83</v>
      </c>
      <c r="H133" s="67">
        <v>83</v>
      </c>
      <c r="I133" s="67"/>
    </row>
    <row r="134" spans="1:9" ht="54.75" hidden="1">
      <c r="A134" s="38" t="s">
        <v>463</v>
      </c>
      <c r="B134" s="56">
        <v>951</v>
      </c>
      <c r="C134" s="42" t="s">
        <v>147</v>
      </c>
      <c r="D134" s="42" t="s">
        <v>166</v>
      </c>
      <c r="E134" s="42" t="s">
        <v>40</v>
      </c>
      <c r="F134" s="42" t="s">
        <v>393</v>
      </c>
      <c r="G134" s="76">
        <f t="shared" si="1"/>
        <v>0</v>
      </c>
      <c r="H134" s="76">
        <f>H135</f>
        <v>0</v>
      </c>
      <c r="I134" s="76">
        <f>I135</f>
        <v>0</v>
      </c>
    </row>
    <row r="135" spans="1:9" ht="33.75" customHeight="1" hidden="1">
      <c r="A135" s="10" t="s">
        <v>185</v>
      </c>
      <c r="B135" s="12">
        <v>951</v>
      </c>
      <c r="C135" s="25" t="s">
        <v>147</v>
      </c>
      <c r="D135" s="25" t="s">
        <v>166</v>
      </c>
      <c r="E135" s="25" t="s">
        <v>42</v>
      </c>
      <c r="F135" s="25" t="s">
        <v>156</v>
      </c>
      <c r="G135" s="67">
        <f t="shared" si="1"/>
        <v>0</v>
      </c>
      <c r="H135" s="67">
        <f>H136</f>
        <v>0</v>
      </c>
      <c r="I135" s="67">
        <f>I136</f>
        <v>0</v>
      </c>
    </row>
    <row r="136" spans="1:9" ht="41.25" hidden="1">
      <c r="A136" s="31" t="s">
        <v>186</v>
      </c>
      <c r="B136" s="12">
        <v>951</v>
      </c>
      <c r="C136" s="25" t="s">
        <v>147</v>
      </c>
      <c r="D136" s="25" t="s">
        <v>166</v>
      </c>
      <c r="E136" s="25" t="s">
        <v>42</v>
      </c>
      <c r="F136" s="25" t="s">
        <v>187</v>
      </c>
      <c r="G136" s="67">
        <f t="shared" si="1"/>
        <v>0</v>
      </c>
      <c r="H136" s="67">
        <v>0</v>
      </c>
      <c r="I136" s="67"/>
    </row>
    <row r="137" spans="1:9" ht="41.25">
      <c r="A137" s="39" t="s">
        <v>757</v>
      </c>
      <c r="B137" s="56" t="s">
        <v>175</v>
      </c>
      <c r="C137" s="42" t="s">
        <v>147</v>
      </c>
      <c r="D137" s="42" t="s">
        <v>166</v>
      </c>
      <c r="E137" s="42" t="s">
        <v>534</v>
      </c>
      <c r="F137" s="42" t="s">
        <v>393</v>
      </c>
      <c r="G137" s="76">
        <f t="shared" si="1"/>
        <v>15</v>
      </c>
      <c r="H137" s="76">
        <f>H138</f>
        <v>15</v>
      </c>
      <c r="I137" s="76"/>
    </row>
    <row r="138" spans="1:9" ht="43.5" customHeight="1">
      <c r="A138" s="31" t="s">
        <v>535</v>
      </c>
      <c r="B138" s="56" t="s">
        <v>175</v>
      </c>
      <c r="C138" s="25" t="s">
        <v>147</v>
      </c>
      <c r="D138" s="25" t="s">
        <v>166</v>
      </c>
      <c r="E138" s="25" t="s">
        <v>536</v>
      </c>
      <c r="F138" s="25" t="s">
        <v>156</v>
      </c>
      <c r="G138" s="67">
        <f t="shared" si="1"/>
        <v>15</v>
      </c>
      <c r="H138" s="67">
        <f>H139</f>
        <v>15</v>
      </c>
      <c r="I138" s="67"/>
    </row>
    <row r="139" spans="1:9" ht="16.5" customHeight="1">
      <c r="A139" s="31" t="s">
        <v>589</v>
      </c>
      <c r="B139" s="56" t="s">
        <v>175</v>
      </c>
      <c r="C139" s="25" t="s">
        <v>147</v>
      </c>
      <c r="D139" s="25" t="s">
        <v>166</v>
      </c>
      <c r="E139" s="25" t="s">
        <v>538</v>
      </c>
      <c r="F139" s="25" t="s">
        <v>187</v>
      </c>
      <c r="G139" s="67">
        <f t="shared" si="1"/>
        <v>15</v>
      </c>
      <c r="H139" s="67">
        <v>15</v>
      </c>
      <c r="I139" s="67"/>
    </row>
    <row r="140" spans="1:9" ht="13.5" hidden="1">
      <c r="A140" s="61" t="s">
        <v>355</v>
      </c>
      <c r="B140" s="56" t="s">
        <v>175</v>
      </c>
      <c r="C140" s="25" t="s">
        <v>147</v>
      </c>
      <c r="D140" s="25" t="s">
        <v>166</v>
      </c>
      <c r="E140" s="62" t="s">
        <v>307</v>
      </c>
      <c r="F140" s="62" t="s">
        <v>393</v>
      </c>
      <c r="G140" s="75">
        <f>H140+I140</f>
        <v>0</v>
      </c>
      <c r="H140" s="75">
        <f aca="true" t="shared" si="9" ref="H140:I143">H141</f>
        <v>0</v>
      </c>
      <c r="I140" s="75">
        <f t="shared" si="9"/>
        <v>0</v>
      </c>
    </row>
    <row r="141" spans="1:9" ht="69" hidden="1">
      <c r="A141" s="38" t="s">
        <v>521</v>
      </c>
      <c r="B141" s="56" t="s">
        <v>175</v>
      </c>
      <c r="C141" s="25" t="s">
        <v>147</v>
      </c>
      <c r="D141" s="25" t="s">
        <v>166</v>
      </c>
      <c r="E141" s="25" t="s">
        <v>307</v>
      </c>
      <c r="F141" s="25" t="s">
        <v>393</v>
      </c>
      <c r="G141" s="67">
        <f>H141+I141</f>
        <v>0</v>
      </c>
      <c r="H141" s="67">
        <f t="shared" si="9"/>
        <v>0</v>
      </c>
      <c r="I141" s="67">
        <f t="shared" si="9"/>
        <v>0</v>
      </c>
    </row>
    <row r="142" spans="1:9" ht="41.25" hidden="1">
      <c r="A142" s="10" t="s">
        <v>356</v>
      </c>
      <c r="B142" s="56" t="s">
        <v>175</v>
      </c>
      <c r="C142" s="25" t="s">
        <v>147</v>
      </c>
      <c r="D142" s="25" t="s">
        <v>166</v>
      </c>
      <c r="E142" s="25" t="s">
        <v>500</v>
      </c>
      <c r="F142" s="25" t="s">
        <v>393</v>
      </c>
      <c r="G142" s="67">
        <f t="shared" si="1"/>
        <v>0</v>
      </c>
      <c r="H142" s="67">
        <f t="shared" si="9"/>
        <v>0</v>
      </c>
      <c r="I142" s="67">
        <f t="shared" si="9"/>
        <v>0</v>
      </c>
    </row>
    <row r="143" spans="1:9" ht="13.5" hidden="1">
      <c r="A143" s="10" t="s">
        <v>196</v>
      </c>
      <c r="B143" s="56" t="s">
        <v>175</v>
      </c>
      <c r="C143" s="25" t="s">
        <v>147</v>
      </c>
      <c r="D143" s="25" t="s">
        <v>166</v>
      </c>
      <c r="E143" s="25" t="s">
        <v>500</v>
      </c>
      <c r="F143" s="25" t="s">
        <v>197</v>
      </c>
      <c r="G143" s="67">
        <f aca="true" t="shared" si="10" ref="G143:G152">H143+I143</f>
        <v>0</v>
      </c>
      <c r="H143" s="67">
        <f t="shared" si="9"/>
        <v>0</v>
      </c>
      <c r="I143" s="67">
        <f t="shared" si="9"/>
        <v>0</v>
      </c>
    </row>
    <row r="144" spans="1:9" ht="13.5" hidden="1">
      <c r="A144" s="10" t="s">
        <v>167</v>
      </c>
      <c r="B144" s="56" t="s">
        <v>175</v>
      </c>
      <c r="C144" s="25" t="s">
        <v>147</v>
      </c>
      <c r="D144" s="25" t="s">
        <v>166</v>
      </c>
      <c r="E144" s="25" t="s">
        <v>500</v>
      </c>
      <c r="F144" s="25" t="s">
        <v>357</v>
      </c>
      <c r="G144" s="67">
        <f t="shared" si="10"/>
        <v>0</v>
      </c>
      <c r="H144" s="67"/>
      <c r="I144" s="67">
        <v>0</v>
      </c>
    </row>
    <row r="145" spans="1:9" ht="41.25">
      <c r="A145" s="61" t="s">
        <v>358</v>
      </c>
      <c r="B145" s="68" t="s">
        <v>175</v>
      </c>
      <c r="C145" s="62" t="s">
        <v>154</v>
      </c>
      <c r="D145" s="62" t="s">
        <v>148</v>
      </c>
      <c r="E145" s="62" t="s">
        <v>307</v>
      </c>
      <c r="F145" s="62" t="s">
        <v>393</v>
      </c>
      <c r="G145" s="75">
        <f t="shared" si="10"/>
        <v>100</v>
      </c>
      <c r="H145" s="75">
        <f aca="true" t="shared" si="11" ref="H145:I148">H146</f>
        <v>100</v>
      </c>
      <c r="I145" s="75">
        <f t="shared" si="11"/>
        <v>0</v>
      </c>
    </row>
    <row r="146" spans="1:9" ht="43.5" customHeight="1">
      <c r="A146" s="10" t="s">
        <v>359</v>
      </c>
      <c r="B146" s="12" t="s">
        <v>175</v>
      </c>
      <c r="C146" s="25" t="s">
        <v>154</v>
      </c>
      <c r="D146" s="25" t="s">
        <v>360</v>
      </c>
      <c r="E146" s="25" t="s">
        <v>25</v>
      </c>
      <c r="F146" s="25" t="s">
        <v>393</v>
      </c>
      <c r="G146" s="67">
        <f t="shared" si="10"/>
        <v>100</v>
      </c>
      <c r="H146" s="67">
        <f>H147</f>
        <v>100</v>
      </c>
      <c r="I146" s="67">
        <f t="shared" si="11"/>
        <v>0</v>
      </c>
    </row>
    <row r="147" spans="1:9" ht="43.5" customHeight="1">
      <c r="A147" s="10" t="s">
        <v>361</v>
      </c>
      <c r="B147" s="12" t="s">
        <v>175</v>
      </c>
      <c r="C147" s="25" t="s">
        <v>154</v>
      </c>
      <c r="D147" s="25" t="s">
        <v>360</v>
      </c>
      <c r="E147" s="25" t="s">
        <v>25</v>
      </c>
      <c r="F147" s="25" t="s">
        <v>393</v>
      </c>
      <c r="G147" s="67">
        <f t="shared" si="10"/>
        <v>100</v>
      </c>
      <c r="H147" s="67">
        <f>H148</f>
        <v>100</v>
      </c>
      <c r="I147" s="67">
        <f t="shared" si="11"/>
        <v>0</v>
      </c>
    </row>
    <row r="148" spans="1:9" ht="31.5" customHeight="1">
      <c r="A148" s="10" t="s">
        <v>185</v>
      </c>
      <c r="B148" s="12" t="s">
        <v>175</v>
      </c>
      <c r="C148" s="25" t="s">
        <v>154</v>
      </c>
      <c r="D148" s="25" t="s">
        <v>360</v>
      </c>
      <c r="E148" s="25" t="s">
        <v>25</v>
      </c>
      <c r="F148" s="25" t="s">
        <v>156</v>
      </c>
      <c r="G148" s="67">
        <f t="shared" si="10"/>
        <v>100</v>
      </c>
      <c r="H148" s="67">
        <f>H149</f>
        <v>100</v>
      </c>
      <c r="I148" s="67">
        <f t="shared" si="11"/>
        <v>0</v>
      </c>
    </row>
    <row r="149" spans="1:9" ht="43.5" customHeight="1">
      <c r="A149" s="31" t="s">
        <v>186</v>
      </c>
      <c r="B149" s="12" t="s">
        <v>175</v>
      </c>
      <c r="C149" s="25" t="s">
        <v>154</v>
      </c>
      <c r="D149" s="25" t="s">
        <v>360</v>
      </c>
      <c r="E149" s="25" t="s">
        <v>25</v>
      </c>
      <c r="F149" s="25" t="s">
        <v>187</v>
      </c>
      <c r="G149" s="67">
        <f t="shared" si="10"/>
        <v>100</v>
      </c>
      <c r="H149" s="67">
        <v>100</v>
      </c>
      <c r="I149" s="67"/>
    </row>
    <row r="150" spans="1:9" ht="84.75" customHeight="1" hidden="1">
      <c r="A150" s="39" t="s">
        <v>714</v>
      </c>
      <c r="B150" s="56" t="s">
        <v>175</v>
      </c>
      <c r="C150" s="25" t="s">
        <v>147</v>
      </c>
      <c r="D150" s="25" t="s">
        <v>166</v>
      </c>
      <c r="E150" s="42" t="s">
        <v>700</v>
      </c>
      <c r="F150" s="25" t="s">
        <v>393</v>
      </c>
      <c r="G150" s="76">
        <f t="shared" si="10"/>
        <v>0</v>
      </c>
      <c r="H150" s="76"/>
      <c r="I150" s="76">
        <f>I151</f>
        <v>0</v>
      </c>
    </row>
    <row r="151" spans="1:9" ht="84.75" customHeight="1" hidden="1">
      <c r="A151" s="10" t="s">
        <v>182</v>
      </c>
      <c r="B151" s="12" t="s">
        <v>175</v>
      </c>
      <c r="C151" s="25" t="s">
        <v>147</v>
      </c>
      <c r="D151" s="25" t="s">
        <v>166</v>
      </c>
      <c r="E151" s="25" t="s">
        <v>700</v>
      </c>
      <c r="F151" s="25" t="s">
        <v>152</v>
      </c>
      <c r="G151" s="67">
        <f t="shared" si="10"/>
        <v>0</v>
      </c>
      <c r="H151" s="67"/>
      <c r="I151" s="67">
        <f>I152</f>
        <v>0</v>
      </c>
    </row>
    <row r="152" spans="1:9" ht="30.75" customHeight="1" hidden="1">
      <c r="A152" s="31" t="s">
        <v>184</v>
      </c>
      <c r="B152" s="12" t="s">
        <v>175</v>
      </c>
      <c r="C152" s="25" t="s">
        <v>147</v>
      </c>
      <c r="D152" s="25" t="s">
        <v>166</v>
      </c>
      <c r="E152" s="25" t="s">
        <v>700</v>
      </c>
      <c r="F152" s="25" t="s">
        <v>183</v>
      </c>
      <c r="G152" s="67">
        <f t="shared" si="10"/>
        <v>0</v>
      </c>
      <c r="H152" s="67"/>
      <c r="I152" s="67">
        <v>0</v>
      </c>
    </row>
    <row r="153" spans="1:9" ht="70.5" customHeight="1" hidden="1">
      <c r="A153" s="39" t="s">
        <v>715</v>
      </c>
      <c r="B153" s="56" t="s">
        <v>175</v>
      </c>
      <c r="C153" s="42" t="s">
        <v>147</v>
      </c>
      <c r="D153" s="42" t="s">
        <v>166</v>
      </c>
      <c r="E153" s="42" t="s">
        <v>701</v>
      </c>
      <c r="F153" s="42" t="s">
        <v>393</v>
      </c>
      <c r="G153" s="76">
        <f>H153</f>
        <v>0</v>
      </c>
      <c r="H153" s="76">
        <f>H154+H156</f>
        <v>0</v>
      </c>
      <c r="I153" s="76"/>
    </row>
    <row r="154" spans="1:9" ht="81.75" customHeight="1" hidden="1">
      <c r="A154" s="10" t="s">
        <v>182</v>
      </c>
      <c r="B154" s="12" t="s">
        <v>175</v>
      </c>
      <c r="C154" s="25" t="s">
        <v>147</v>
      </c>
      <c r="D154" s="25" t="s">
        <v>166</v>
      </c>
      <c r="E154" s="25" t="s">
        <v>701</v>
      </c>
      <c r="F154" s="25" t="s">
        <v>152</v>
      </c>
      <c r="G154" s="67">
        <f>H154</f>
        <v>0</v>
      </c>
      <c r="H154" s="67">
        <f>H155</f>
        <v>0</v>
      </c>
      <c r="I154" s="67"/>
    </row>
    <row r="155" spans="1:9" ht="30" customHeight="1" hidden="1">
      <c r="A155" s="31" t="s">
        <v>184</v>
      </c>
      <c r="B155" s="12" t="s">
        <v>175</v>
      </c>
      <c r="C155" s="25" t="s">
        <v>147</v>
      </c>
      <c r="D155" s="25" t="s">
        <v>166</v>
      </c>
      <c r="E155" s="25" t="s">
        <v>701</v>
      </c>
      <c r="F155" s="25" t="s">
        <v>183</v>
      </c>
      <c r="G155" s="67">
        <f>H155</f>
        <v>0</v>
      </c>
      <c r="H155" s="67">
        <v>0</v>
      </c>
      <c r="I155" s="67"/>
    </row>
    <row r="156" spans="1:9" ht="30.75" customHeight="1" hidden="1">
      <c r="A156" s="10" t="s">
        <v>185</v>
      </c>
      <c r="B156" s="12" t="s">
        <v>175</v>
      </c>
      <c r="C156" s="25" t="s">
        <v>147</v>
      </c>
      <c r="D156" s="25" t="s">
        <v>166</v>
      </c>
      <c r="E156" s="25" t="s">
        <v>701</v>
      </c>
      <c r="F156" s="25" t="s">
        <v>156</v>
      </c>
      <c r="G156" s="67">
        <f>H156</f>
        <v>0</v>
      </c>
      <c r="H156" s="67">
        <f>H157</f>
        <v>0</v>
      </c>
      <c r="I156" s="67"/>
    </row>
    <row r="157" spans="1:9" ht="42" customHeight="1" hidden="1">
      <c r="A157" s="31" t="s">
        <v>186</v>
      </c>
      <c r="B157" s="12" t="s">
        <v>175</v>
      </c>
      <c r="C157" s="25" t="s">
        <v>147</v>
      </c>
      <c r="D157" s="25" t="s">
        <v>166</v>
      </c>
      <c r="E157" s="25" t="s">
        <v>701</v>
      </c>
      <c r="F157" s="25" t="s">
        <v>187</v>
      </c>
      <c r="G157" s="67">
        <f>H157</f>
        <v>0</v>
      </c>
      <c r="H157" s="67">
        <v>0</v>
      </c>
      <c r="I157" s="67"/>
    </row>
    <row r="158" spans="1:9" ht="82.5" customHeight="1" hidden="1">
      <c r="A158" s="39" t="s">
        <v>716</v>
      </c>
      <c r="B158" s="56" t="s">
        <v>175</v>
      </c>
      <c r="C158" s="42" t="s">
        <v>147</v>
      </c>
      <c r="D158" s="42" t="s">
        <v>166</v>
      </c>
      <c r="E158" s="42" t="s">
        <v>717</v>
      </c>
      <c r="F158" s="42" t="s">
        <v>393</v>
      </c>
      <c r="G158" s="76">
        <f aca="true" t="shared" si="12" ref="G158:G165">H158+I158</f>
        <v>0</v>
      </c>
      <c r="H158" s="76"/>
      <c r="I158" s="76">
        <f>I159</f>
        <v>0</v>
      </c>
    </row>
    <row r="159" spans="1:9" ht="33" customHeight="1" hidden="1">
      <c r="A159" s="10" t="s">
        <v>185</v>
      </c>
      <c r="B159" s="12" t="s">
        <v>175</v>
      </c>
      <c r="C159" s="25" t="s">
        <v>147</v>
      </c>
      <c r="D159" s="25" t="s">
        <v>166</v>
      </c>
      <c r="E159" s="25" t="s">
        <v>717</v>
      </c>
      <c r="F159" s="25" t="s">
        <v>156</v>
      </c>
      <c r="G159" s="67">
        <f t="shared" si="12"/>
        <v>0</v>
      </c>
      <c r="H159" s="67"/>
      <c r="I159" s="67">
        <f>I160</f>
        <v>0</v>
      </c>
    </row>
    <row r="160" spans="1:9" ht="41.25" customHeight="1" hidden="1">
      <c r="A160" s="31" t="s">
        <v>186</v>
      </c>
      <c r="B160" s="12" t="s">
        <v>175</v>
      </c>
      <c r="C160" s="25" t="s">
        <v>147</v>
      </c>
      <c r="D160" s="25" t="s">
        <v>166</v>
      </c>
      <c r="E160" s="25" t="s">
        <v>717</v>
      </c>
      <c r="F160" s="25" t="s">
        <v>187</v>
      </c>
      <c r="G160" s="67">
        <f t="shared" si="12"/>
        <v>0</v>
      </c>
      <c r="H160" s="67"/>
      <c r="I160" s="67">
        <v>0</v>
      </c>
    </row>
    <row r="161" spans="1:9" ht="42" customHeight="1" hidden="1">
      <c r="A161" s="61" t="s">
        <v>358</v>
      </c>
      <c r="B161" s="138">
        <v>951</v>
      </c>
      <c r="C161" s="62" t="s">
        <v>154</v>
      </c>
      <c r="D161" s="62" t="s">
        <v>148</v>
      </c>
      <c r="E161" s="62" t="s">
        <v>307</v>
      </c>
      <c r="F161" s="62" t="s">
        <v>393</v>
      </c>
      <c r="G161" s="95">
        <f t="shared" si="12"/>
        <v>0</v>
      </c>
      <c r="H161" s="75">
        <f aca="true" t="shared" si="13" ref="H161:I164">H162</f>
        <v>0</v>
      </c>
      <c r="I161" s="75">
        <f t="shared" si="13"/>
        <v>0</v>
      </c>
    </row>
    <row r="162" spans="1:9" ht="43.5" customHeight="1" hidden="1">
      <c r="A162" s="10" t="s">
        <v>359</v>
      </c>
      <c r="B162" s="59">
        <v>951</v>
      </c>
      <c r="C162" s="25" t="s">
        <v>154</v>
      </c>
      <c r="D162" s="25" t="s">
        <v>360</v>
      </c>
      <c r="E162" s="25" t="s">
        <v>307</v>
      </c>
      <c r="F162" s="25" t="s">
        <v>393</v>
      </c>
      <c r="G162" s="67">
        <f t="shared" si="12"/>
        <v>0</v>
      </c>
      <c r="H162" s="87">
        <f>H163</f>
        <v>0</v>
      </c>
      <c r="I162" s="87">
        <f t="shared" si="13"/>
        <v>0</v>
      </c>
    </row>
    <row r="163" spans="1:9" ht="58.5" customHeight="1" hidden="1">
      <c r="A163" s="10" t="s">
        <v>725</v>
      </c>
      <c r="B163" s="59">
        <v>951</v>
      </c>
      <c r="C163" s="25" t="s">
        <v>154</v>
      </c>
      <c r="D163" s="25" t="s">
        <v>360</v>
      </c>
      <c r="E163" s="25" t="s">
        <v>726</v>
      </c>
      <c r="F163" s="25" t="s">
        <v>393</v>
      </c>
      <c r="G163" s="67">
        <f t="shared" si="12"/>
        <v>0</v>
      </c>
      <c r="H163" s="87">
        <f>H164</f>
        <v>0</v>
      </c>
      <c r="I163" s="87">
        <f t="shared" si="13"/>
        <v>0</v>
      </c>
    </row>
    <row r="164" spans="1:9" ht="34.5" customHeight="1" hidden="1">
      <c r="A164" s="10" t="s">
        <v>185</v>
      </c>
      <c r="B164" s="59">
        <v>951</v>
      </c>
      <c r="C164" s="25" t="s">
        <v>154</v>
      </c>
      <c r="D164" s="25" t="s">
        <v>360</v>
      </c>
      <c r="E164" s="25" t="s">
        <v>726</v>
      </c>
      <c r="F164" s="25" t="s">
        <v>156</v>
      </c>
      <c r="G164" s="67">
        <f t="shared" si="12"/>
        <v>0</v>
      </c>
      <c r="H164" s="87">
        <f>H165</f>
        <v>0</v>
      </c>
      <c r="I164" s="87">
        <f t="shared" si="13"/>
        <v>0</v>
      </c>
    </row>
    <row r="165" spans="1:9" ht="43.5" customHeight="1" hidden="1">
      <c r="A165" s="31" t="s">
        <v>186</v>
      </c>
      <c r="B165" s="59">
        <v>951</v>
      </c>
      <c r="C165" s="25" t="s">
        <v>154</v>
      </c>
      <c r="D165" s="25" t="s">
        <v>360</v>
      </c>
      <c r="E165" s="25" t="s">
        <v>726</v>
      </c>
      <c r="F165" s="25" t="s">
        <v>187</v>
      </c>
      <c r="G165" s="67">
        <f t="shared" si="12"/>
        <v>0</v>
      </c>
      <c r="H165" s="87">
        <v>0</v>
      </c>
      <c r="I165" s="87"/>
    </row>
    <row r="166" spans="1:9" ht="13.5">
      <c r="A166" s="84" t="s">
        <v>362</v>
      </c>
      <c r="B166" s="138">
        <v>951</v>
      </c>
      <c r="C166" s="62" t="s">
        <v>158</v>
      </c>
      <c r="D166" s="62" t="s">
        <v>148</v>
      </c>
      <c r="E166" s="62" t="s">
        <v>307</v>
      </c>
      <c r="F166" s="62" t="s">
        <v>393</v>
      </c>
      <c r="G166" s="95">
        <f>I166+H166</f>
        <v>46795.06898</v>
      </c>
      <c r="H166" s="75">
        <f>H174+H187+H208+H167</f>
        <v>25847.14883</v>
      </c>
      <c r="I166" s="75">
        <f>I174+I187+I208+I167+I213</f>
        <v>20947.92015</v>
      </c>
    </row>
    <row r="167" spans="1:9" ht="13.5">
      <c r="A167" s="10" t="s">
        <v>230</v>
      </c>
      <c r="B167" s="12" t="s">
        <v>175</v>
      </c>
      <c r="C167" s="25" t="s">
        <v>158</v>
      </c>
      <c r="D167" s="25" t="s">
        <v>372</v>
      </c>
      <c r="E167" s="25" t="s">
        <v>307</v>
      </c>
      <c r="F167" s="25" t="s">
        <v>393</v>
      </c>
      <c r="G167" s="67">
        <f aca="true" t="shared" si="14" ref="G167:G181">H167+I167</f>
        <v>1064.53307</v>
      </c>
      <c r="H167" s="67">
        <f>H168+H171</f>
        <v>120</v>
      </c>
      <c r="I167" s="67">
        <f>I168</f>
        <v>944.53307</v>
      </c>
    </row>
    <row r="168" spans="1:9" ht="82.5">
      <c r="A168" s="10" t="s">
        <v>673</v>
      </c>
      <c r="B168" s="12" t="s">
        <v>175</v>
      </c>
      <c r="C168" s="25" t="s">
        <v>158</v>
      </c>
      <c r="D168" s="25" t="s">
        <v>372</v>
      </c>
      <c r="E168" s="25" t="s">
        <v>44</v>
      </c>
      <c r="F168" s="25" t="s">
        <v>393</v>
      </c>
      <c r="G168" s="67">
        <f t="shared" si="14"/>
        <v>944.53307</v>
      </c>
      <c r="H168" s="67"/>
      <c r="I168" s="67">
        <f>I169</f>
        <v>944.53307</v>
      </c>
    </row>
    <row r="169" spans="1:9" ht="30" customHeight="1">
      <c r="A169" s="10" t="s">
        <v>185</v>
      </c>
      <c r="B169" s="12" t="s">
        <v>175</v>
      </c>
      <c r="C169" s="25" t="s">
        <v>158</v>
      </c>
      <c r="D169" s="25" t="s">
        <v>372</v>
      </c>
      <c r="E169" s="25" t="s">
        <v>44</v>
      </c>
      <c r="F169" s="25" t="s">
        <v>156</v>
      </c>
      <c r="G169" s="67">
        <f t="shared" si="14"/>
        <v>944.53307</v>
      </c>
      <c r="H169" s="67"/>
      <c r="I169" s="67">
        <f>I170</f>
        <v>944.53307</v>
      </c>
    </row>
    <row r="170" spans="1:11" ht="45" customHeight="1">
      <c r="A170" s="31" t="s">
        <v>186</v>
      </c>
      <c r="B170" s="12" t="s">
        <v>175</v>
      </c>
      <c r="C170" s="25" t="s">
        <v>158</v>
      </c>
      <c r="D170" s="25" t="s">
        <v>372</v>
      </c>
      <c r="E170" s="25" t="s">
        <v>44</v>
      </c>
      <c r="F170" s="25" t="s">
        <v>187</v>
      </c>
      <c r="G170" s="67">
        <f t="shared" si="14"/>
        <v>944.53307</v>
      </c>
      <c r="H170" s="67"/>
      <c r="I170" s="67">
        <f>265.91093+678.62214</f>
        <v>944.53307</v>
      </c>
      <c r="K170" s="66"/>
    </row>
    <row r="171" spans="1:11" ht="73.5" customHeight="1">
      <c r="A171" s="39" t="s">
        <v>935</v>
      </c>
      <c r="B171" s="56" t="s">
        <v>175</v>
      </c>
      <c r="C171" s="42" t="s">
        <v>158</v>
      </c>
      <c r="D171" s="42" t="s">
        <v>372</v>
      </c>
      <c r="E171" s="42" t="s">
        <v>936</v>
      </c>
      <c r="F171" s="42" t="s">
        <v>393</v>
      </c>
      <c r="G171" s="76">
        <f>H171+I171</f>
        <v>120</v>
      </c>
      <c r="H171" s="76">
        <f>H172</f>
        <v>120</v>
      </c>
      <c r="I171" s="76"/>
      <c r="K171" s="66"/>
    </row>
    <row r="172" spans="1:11" ht="34.5" customHeight="1">
      <c r="A172" s="10" t="s">
        <v>185</v>
      </c>
      <c r="B172" s="12" t="s">
        <v>175</v>
      </c>
      <c r="C172" s="25" t="s">
        <v>158</v>
      </c>
      <c r="D172" s="25" t="s">
        <v>372</v>
      </c>
      <c r="E172" s="25" t="s">
        <v>936</v>
      </c>
      <c r="F172" s="25" t="s">
        <v>156</v>
      </c>
      <c r="G172" s="67">
        <f>H172+I172</f>
        <v>120</v>
      </c>
      <c r="H172" s="67">
        <f>H173</f>
        <v>120</v>
      </c>
      <c r="I172" s="67"/>
      <c r="K172" s="66"/>
    </row>
    <row r="173" spans="1:11" ht="43.5" customHeight="1">
      <c r="A173" s="31" t="s">
        <v>186</v>
      </c>
      <c r="B173" s="12" t="s">
        <v>175</v>
      </c>
      <c r="C173" s="25" t="s">
        <v>158</v>
      </c>
      <c r="D173" s="25" t="s">
        <v>372</v>
      </c>
      <c r="E173" s="25" t="s">
        <v>936</v>
      </c>
      <c r="F173" s="25" t="s">
        <v>187</v>
      </c>
      <c r="G173" s="67">
        <f>H173+I173</f>
        <v>120</v>
      </c>
      <c r="H173" s="67">
        <v>120</v>
      </c>
      <c r="I173" s="67"/>
      <c r="K173" s="66"/>
    </row>
    <row r="174" spans="1:9" ht="13.5">
      <c r="A174" s="10" t="s">
        <v>400</v>
      </c>
      <c r="B174" s="12">
        <v>951</v>
      </c>
      <c r="C174" s="25" t="s">
        <v>158</v>
      </c>
      <c r="D174" s="25" t="s">
        <v>363</v>
      </c>
      <c r="E174" s="25" t="s">
        <v>307</v>
      </c>
      <c r="F174" s="25" t="s">
        <v>393</v>
      </c>
      <c r="G174" s="67">
        <f t="shared" si="14"/>
        <v>2723.38708</v>
      </c>
      <c r="H174" s="67">
        <f>H175</f>
        <v>2720</v>
      </c>
      <c r="I174" s="67">
        <f>I176+I184</f>
        <v>3.38708</v>
      </c>
    </row>
    <row r="175" spans="1:9" ht="87.75" customHeight="1">
      <c r="A175" s="38" t="s">
        <v>466</v>
      </c>
      <c r="B175" s="56" t="s">
        <v>175</v>
      </c>
      <c r="C175" s="42" t="s">
        <v>158</v>
      </c>
      <c r="D175" s="42" t="s">
        <v>363</v>
      </c>
      <c r="E175" s="42" t="s">
        <v>307</v>
      </c>
      <c r="F175" s="42" t="s">
        <v>393</v>
      </c>
      <c r="G175" s="76">
        <f t="shared" si="14"/>
        <v>2720</v>
      </c>
      <c r="H175" s="76">
        <f>H176+H180</f>
        <v>2720</v>
      </c>
      <c r="I175" s="76">
        <f>I176+I180</f>
        <v>0</v>
      </c>
    </row>
    <row r="176" spans="1:11" ht="13.5">
      <c r="A176" s="10" t="s">
        <v>401</v>
      </c>
      <c r="B176" s="12">
        <v>951</v>
      </c>
      <c r="C176" s="25" t="s">
        <v>158</v>
      </c>
      <c r="D176" s="25" t="s">
        <v>363</v>
      </c>
      <c r="E176" s="25" t="s">
        <v>467</v>
      </c>
      <c r="F176" s="25" t="s">
        <v>393</v>
      </c>
      <c r="G176" s="67">
        <f t="shared" si="14"/>
        <v>2720</v>
      </c>
      <c r="H176" s="67">
        <f>H177+H182</f>
        <v>2720</v>
      </c>
      <c r="I176" s="67">
        <f aca="true" t="shared" si="15" ref="H176:I178">I177</f>
        <v>0</v>
      </c>
      <c r="K176" s="66"/>
    </row>
    <row r="177" spans="1:9" ht="30.75" customHeight="1">
      <c r="A177" s="10" t="s">
        <v>402</v>
      </c>
      <c r="B177" s="12">
        <v>951</v>
      </c>
      <c r="C177" s="25" t="s">
        <v>158</v>
      </c>
      <c r="D177" s="25" t="s">
        <v>363</v>
      </c>
      <c r="E177" s="25" t="s">
        <v>467</v>
      </c>
      <c r="F177" s="25" t="s">
        <v>393</v>
      </c>
      <c r="G177" s="67">
        <f t="shared" si="14"/>
        <v>2720</v>
      </c>
      <c r="H177" s="67">
        <f t="shared" si="15"/>
        <v>2720</v>
      </c>
      <c r="I177" s="67">
        <f t="shared" si="15"/>
        <v>0</v>
      </c>
    </row>
    <row r="178" spans="1:9" ht="13.5">
      <c r="A178" s="10" t="s">
        <v>190</v>
      </c>
      <c r="B178" s="12">
        <v>951</v>
      </c>
      <c r="C178" s="25" t="s">
        <v>158</v>
      </c>
      <c r="D178" s="25" t="s">
        <v>363</v>
      </c>
      <c r="E178" s="25" t="s">
        <v>467</v>
      </c>
      <c r="F178" s="25" t="s">
        <v>191</v>
      </c>
      <c r="G178" s="67">
        <f t="shared" si="14"/>
        <v>2720</v>
      </c>
      <c r="H178" s="67">
        <f t="shared" si="15"/>
        <v>2720</v>
      </c>
      <c r="I178" s="67">
        <f t="shared" si="15"/>
        <v>0</v>
      </c>
    </row>
    <row r="179" spans="1:9" ht="48.75" customHeight="1">
      <c r="A179" s="10" t="s">
        <v>668</v>
      </c>
      <c r="B179" s="12">
        <v>951</v>
      </c>
      <c r="C179" s="25" t="s">
        <v>158</v>
      </c>
      <c r="D179" s="25" t="s">
        <v>363</v>
      </c>
      <c r="E179" s="25" t="s">
        <v>467</v>
      </c>
      <c r="F179" s="25" t="s">
        <v>370</v>
      </c>
      <c r="G179" s="67">
        <f t="shared" si="14"/>
        <v>2720</v>
      </c>
      <c r="H179" s="67">
        <f>2300+420</f>
        <v>2720</v>
      </c>
      <c r="I179" s="67">
        <v>0</v>
      </c>
    </row>
    <row r="180" spans="1:9" ht="17.25" customHeight="1" hidden="1">
      <c r="A180" s="31" t="s">
        <v>196</v>
      </c>
      <c r="B180" s="12">
        <v>951</v>
      </c>
      <c r="C180" s="25" t="s">
        <v>158</v>
      </c>
      <c r="D180" s="25" t="s">
        <v>363</v>
      </c>
      <c r="E180" s="25" t="s">
        <v>643</v>
      </c>
      <c r="F180" s="25" t="s">
        <v>197</v>
      </c>
      <c r="G180" s="67">
        <f t="shared" si="14"/>
        <v>0</v>
      </c>
      <c r="H180" s="67">
        <f>H181</f>
        <v>0</v>
      </c>
      <c r="I180" s="67"/>
    </row>
    <row r="181" spans="1:9" ht="18.75" customHeight="1" hidden="1">
      <c r="A181" s="31" t="s">
        <v>290</v>
      </c>
      <c r="B181" s="12">
        <v>951</v>
      </c>
      <c r="C181" s="25" t="s">
        <v>158</v>
      </c>
      <c r="D181" s="25" t="s">
        <v>363</v>
      </c>
      <c r="E181" s="25" t="s">
        <v>643</v>
      </c>
      <c r="F181" s="25" t="s">
        <v>436</v>
      </c>
      <c r="G181" s="67">
        <f t="shared" si="14"/>
        <v>0</v>
      </c>
      <c r="H181" s="67">
        <v>0</v>
      </c>
      <c r="I181" s="67"/>
    </row>
    <row r="182" spans="1:9" ht="32.25" customHeight="1" hidden="1">
      <c r="A182" s="10" t="s">
        <v>185</v>
      </c>
      <c r="B182" s="12">
        <v>951</v>
      </c>
      <c r="C182" s="25" t="s">
        <v>158</v>
      </c>
      <c r="D182" s="25" t="s">
        <v>363</v>
      </c>
      <c r="E182" s="25" t="s">
        <v>467</v>
      </c>
      <c r="F182" s="25" t="s">
        <v>156</v>
      </c>
      <c r="G182" s="67">
        <f>H182</f>
        <v>0</v>
      </c>
      <c r="H182" s="67">
        <f>H183</f>
        <v>0</v>
      </c>
      <c r="I182" s="67">
        <f>I183</f>
        <v>0</v>
      </c>
    </row>
    <row r="183" spans="1:9" ht="42.75" customHeight="1" hidden="1">
      <c r="A183" s="31" t="s">
        <v>186</v>
      </c>
      <c r="B183" s="12">
        <v>951</v>
      </c>
      <c r="C183" s="25" t="s">
        <v>158</v>
      </c>
      <c r="D183" s="25" t="s">
        <v>363</v>
      </c>
      <c r="E183" s="25" t="s">
        <v>467</v>
      </c>
      <c r="F183" s="25" t="s">
        <v>187</v>
      </c>
      <c r="G183" s="67">
        <f>H183</f>
        <v>0</v>
      </c>
      <c r="H183" s="67">
        <v>0</v>
      </c>
      <c r="I183" s="67">
        <v>0</v>
      </c>
    </row>
    <row r="184" spans="1:9" ht="126" customHeight="1">
      <c r="A184" s="39" t="s">
        <v>539</v>
      </c>
      <c r="B184" s="56" t="s">
        <v>175</v>
      </c>
      <c r="C184" s="42" t="s">
        <v>158</v>
      </c>
      <c r="D184" s="42" t="s">
        <v>363</v>
      </c>
      <c r="E184" s="42" t="s">
        <v>307</v>
      </c>
      <c r="F184" s="42" t="s">
        <v>393</v>
      </c>
      <c r="G184" s="76">
        <f aca="true" t="shared" si="16" ref="G184:G193">H184+I184</f>
        <v>3.38708</v>
      </c>
      <c r="H184" s="76">
        <v>0</v>
      </c>
      <c r="I184" s="76">
        <f>I185</f>
        <v>3.38708</v>
      </c>
    </row>
    <row r="185" spans="1:9" ht="33" customHeight="1">
      <c r="A185" s="10" t="s">
        <v>185</v>
      </c>
      <c r="B185" s="12" t="s">
        <v>175</v>
      </c>
      <c r="C185" s="25" t="s">
        <v>158</v>
      </c>
      <c r="D185" s="25" t="s">
        <v>363</v>
      </c>
      <c r="E185" s="25" t="s">
        <v>540</v>
      </c>
      <c r="F185" s="25" t="s">
        <v>156</v>
      </c>
      <c r="G185" s="67">
        <f t="shared" si="16"/>
        <v>3.38708</v>
      </c>
      <c r="H185" s="67">
        <v>0</v>
      </c>
      <c r="I185" s="67">
        <f>I186</f>
        <v>3.38708</v>
      </c>
    </row>
    <row r="186" spans="1:9" ht="33" customHeight="1">
      <c r="A186" s="31" t="s">
        <v>186</v>
      </c>
      <c r="B186" s="12" t="s">
        <v>175</v>
      </c>
      <c r="C186" s="25" t="s">
        <v>158</v>
      </c>
      <c r="D186" s="25" t="s">
        <v>363</v>
      </c>
      <c r="E186" s="25" t="s">
        <v>540</v>
      </c>
      <c r="F186" s="25" t="s">
        <v>187</v>
      </c>
      <c r="G186" s="67">
        <f t="shared" si="16"/>
        <v>3.38708</v>
      </c>
      <c r="H186" s="67">
        <v>0</v>
      </c>
      <c r="I186" s="67">
        <v>3.38708</v>
      </c>
    </row>
    <row r="187" spans="1:9" ht="17.25" customHeight="1">
      <c r="A187" s="38" t="s">
        <v>364</v>
      </c>
      <c r="B187" s="56">
        <v>951</v>
      </c>
      <c r="C187" s="42" t="s">
        <v>158</v>
      </c>
      <c r="D187" s="42" t="s">
        <v>360</v>
      </c>
      <c r="E187" s="42" t="s">
        <v>307</v>
      </c>
      <c r="F187" s="42" t="s">
        <v>393</v>
      </c>
      <c r="G187" s="76">
        <f t="shared" si="16"/>
        <v>42807.14883</v>
      </c>
      <c r="H187" s="76">
        <f>H188+H201</f>
        <v>22807.14883</v>
      </c>
      <c r="I187" s="76">
        <f>I188</f>
        <v>20000</v>
      </c>
    </row>
    <row r="188" spans="1:9" ht="87" customHeight="1">
      <c r="A188" s="38" t="s">
        <v>466</v>
      </c>
      <c r="B188" s="56" t="s">
        <v>175</v>
      </c>
      <c r="C188" s="42" t="s">
        <v>158</v>
      </c>
      <c r="D188" s="42" t="s">
        <v>360</v>
      </c>
      <c r="E188" s="42" t="s">
        <v>307</v>
      </c>
      <c r="F188" s="42" t="s">
        <v>393</v>
      </c>
      <c r="G188" s="76">
        <f t="shared" si="16"/>
        <v>42726.84883</v>
      </c>
      <c r="H188" s="76">
        <f>H189+H192+H196</f>
        <v>22726.84883</v>
      </c>
      <c r="I188" s="76">
        <f>I189+I196</f>
        <v>20000</v>
      </c>
    </row>
    <row r="189" spans="1:9" ht="33" customHeight="1">
      <c r="A189" s="10" t="s">
        <v>365</v>
      </c>
      <c r="B189" s="12">
        <v>951</v>
      </c>
      <c r="C189" s="25" t="s">
        <v>158</v>
      </c>
      <c r="D189" s="25" t="s">
        <v>360</v>
      </c>
      <c r="E189" s="25" t="s">
        <v>469</v>
      </c>
      <c r="F189" s="25" t="s">
        <v>393</v>
      </c>
      <c r="G189" s="67">
        <f t="shared" si="16"/>
        <v>8210.82863</v>
      </c>
      <c r="H189" s="67">
        <f>H190</f>
        <v>8210.82863</v>
      </c>
      <c r="I189" s="67">
        <f>I190</f>
        <v>0</v>
      </c>
    </row>
    <row r="190" spans="1:9" ht="33" customHeight="1">
      <c r="A190" s="10" t="s">
        <v>185</v>
      </c>
      <c r="B190" s="12">
        <v>951</v>
      </c>
      <c r="C190" s="25" t="s">
        <v>158</v>
      </c>
      <c r="D190" s="25" t="s">
        <v>360</v>
      </c>
      <c r="E190" s="25" t="s">
        <v>469</v>
      </c>
      <c r="F190" s="25" t="s">
        <v>156</v>
      </c>
      <c r="G190" s="67">
        <f t="shared" si="16"/>
        <v>8210.82863</v>
      </c>
      <c r="H190" s="67">
        <f>H191</f>
        <v>8210.82863</v>
      </c>
      <c r="I190" s="67">
        <f>I191</f>
        <v>0</v>
      </c>
    </row>
    <row r="191" spans="1:9" ht="41.25" customHeight="1">
      <c r="A191" s="31" t="s">
        <v>186</v>
      </c>
      <c r="B191" s="12">
        <v>951</v>
      </c>
      <c r="C191" s="25" t="s">
        <v>158</v>
      </c>
      <c r="D191" s="25" t="s">
        <v>360</v>
      </c>
      <c r="E191" s="25" t="s">
        <v>469</v>
      </c>
      <c r="F191" s="25" t="s">
        <v>187</v>
      </c>
      <c r="G191" s="67">
        <f t="shared" si="16"/>
        <v>8210.82863</v>
      </c>
      <c r="H191" s="67">
        <f>4183.9798+8726.84883-4700</f>
        <v>8210.82863</v>
      </c>
      <c r="I191" s="67"/>
    </row>
    <row r="192" spans="1:9" ht="13.5">
      <c r="A192" s="31" t="s">
        <v>196</v>
      </c>
      <c r="B192" s="12">
        <v>951</v>
      </c>
      <c r="C192" s="25" t="s">
        <v>158</v>
      </c>
      <c r="D192" s="25" t="s">
        <v>360</v>
      </c>
      <c r="E192" s="25" t="s">
        <v>468</v>
      </c>
      <c r="F192" s="25" t="s">
        <v>197</v>
      </c>
      <c r="G192" s="67">
        <f t="shared" si="16"/>
        <v>14314</v>
      </c>
      <c r="H192" s="67">
        <f>H193+H194+H195</f>
        <v>14314</v>
      </c>
      <c r="I192" s="67"/>
    </row>
    <row r="193" spans="1:9" ht="16.5" customHeight="1">
      <c r="A193" s="31" t="s">
        <v>290</v>
      </c>
      <c r="B193" s="12">
        <v>951</v>
      </c>
      <c r="C193" s="25" t="s">
        <v>158</v>
      </c>
      <c r="D193" s="25" t="s">
        <v>360</v>
      </c>
      <c r="E193" s="25" t="s">
        <v>468</v>
      </c>
      <c r="F193" s="25" t="s">
        <v>436</v>
      </c>
      <c r="G193" s="67">
        <f t="shared" si="16"/>
        <v>9614</v>
      </c>
      <c r="H193" s="67">
        <v>9614</v>
      </c>
      <c r="I193" s="67"/>
    </row>
    <row r="194" spans="1:9" ht="82.5">
      <c r="A194" s="31" t="s">
        <v>488</v>
      </c>
      <c r="B194" s="12" t="s">
        <v>175</v>
      </c>
      <c r="C194" s="25" t="s">
        <v>158</v>
      </c>
      <c r="D194" s="25" t="s">
        <v>360</v>
      </c>
      <c r="E194" s="25" t="s">
        <v>489</v>
      </c>
      <c r="F194" s="25" t="s">
        <v>436</v>
      </c>
      <c r="G194" s="67">
        <f>H194</f>
        <v>4700</v>
      </c>
      <c r="H194" s="67">
        <v>4700</v>
      </c>
      <c r="I194" s="67"/>
    </row>
    <row r="195" spans="1:9" ht="82.5" hidden="1">
      <c r="A195" s="31" t="s">
        <v>492</v>
      </c>
      <c r="B195" s="12">
        <v>953</v>
      </c>
      <c r="C195" s="25" t="s">
        <v>158</v>
      </c>
      <c r="D195" s="25" t="s">
        <v>360</v>
      </c>
      <c r="E195" s="25" t="s">
        <v>489</v>
      </c>
      <c r="F195" s="25" t="s">
        <v>436</v>
      </c>
      <c r="G195" s="67">
        <f>H195</f>
        <v>0</v>
      </c>
      <c r="H195" s="67"/>
      <c r="I195" s="67"/>
    </row>
    <row r="196" spans="1:9" ht="29.25" customHeight="1">
      <c r="A196" s="39" t="s">
        <v>680</v>
      </c>
      <c r="B196" s="56">
        <v>951</v>
      </c>
      <c r="C196" s="42" t="s">
        <v>158</v>
      </c>
      <c r="D196" s="42" t="s">
        <v>360</v>
      </c>
      <c r="E196" s="42" t="s">
        <v>446</v>
      </c>
      <c r="F196" s="42" t="s">
        <v>393</v>
      </c>
      <c r="G196" s="76">
        <f>H196+I196</f>
        <v>20202.0202</v>
      </c>
      <c r="H196" s="76">
        <f>H198+H200</f>
        <v>202.0202</v>
      </c>
      <c r="I196" s="76">
        <f>I198+I200</f>
        <v>20000</v>
      </c>
    </row>
    <row r="197" spans="1:9" ht="29.25" customHeight="1">
      <c r="A197" s="10" t="s">
        <v>185</v>
      </c>
      <c r="B197" s="12">
        <v>951</v>
      </c>
      <c r="C197" s="25" t="s">
        <v>158</v>
      </c>
      <c r="D197" s="25" t="s">
        <v>360</v>
      </c>
      <c r="E197" s="25" t="s">
        <v>674</v>
      </c>
      <c r="F197" s="25" t="s">
        <v>156</v>
      </c>
      <c r="G197" s="67">
        <f>I197</f>
        <v>20000</v>
      </c>
      <c r="H197" s="67"/>
      <c r="I197" s="67">
        <f>I198</f>
        <v>20000</v>
      </c>
    </row>
    <row r="198" spans="1:9" ht="41.25">
      <c r="A198" s="31" t="s">
        <v>186</v>
      </c>
      <c r="B198" s="12">
        <v>951</v>
      </c>
      <c r="C198" s="25" t="s">
        <v>158</v>
      </c>
      <c r="D198" s="25" t="s">
        <v>360</v>
      </c>
      <c r="E198" s="25" t="s">
        <v>674</v>
      </c>
      <c r="F198" s="25" t="s">
        <v>187</v>
      </c>
      <c r="G198" s="67">
        <f>H198+I198</f>
        <v>20000</v>
      </c>
      <c r="H198" s="67"/>
      <c r="I198" s="67">
        <v>20000</v>
      </c>
    </row>
    <row r="199" spans="1:9" ht="27">
      <c r="A199" s="10" t="s">
        <v>185</v>
      </c>
      <c r="B199" s="12">
        <v>951</v>
      </c>
      <c r="C199" s="25" t="s">
        <v>158</v>
      </c>
      <c r="D199" s="25" t="s">
        <v>360</v>
      </c>
      <c r="E199" s="25" t="s">
        <v>695</v>
      </c>
      <c r="F199" s="25" t="s">
        <v>156</v>
      </c>
      <c r="G199" s="67">
        <f>H199</f>
        <v>202.0202</v>
      </c>
      <c r="H199" s="67">
        <f>H200</f>
        <v>202.0202</v>
      </c>
      <c r="I199" s="67"/>
    </row>
    <row r="200" spans="1:9" ht="41.25">
      <c r="A200" s="31" t="s">
        <v>186</v>
      </c>
      <c r="B200" s="12">
        <v>951</v>
      </c>
      <c r="C200" s="25" t="s">
        <v>158</v>
      </c>
      <c r="D200" s="25" t="s">
        <v>360</v>
      </c>
      <c r="E200" s="25" t="s">
        <v>695</v>
      </c>
      <c r="F200" s="25" t="s">
        <v>187</v>
      </c>
      <c r="G200" s="67">
        <f>H200</f>
        <v>202.0202</v>
      </c>
      <c r="H200" s="67">
        <v>202.0202</v>
      </c>
      <c r="I200" s="104"/>
    </row>
    <row r="201" spans="1:9" ht="30.75" customHeight="1">
      <c r="A201" s="39" t="s">
        <v>150</v>
      </c>
      <c r="B201" s="56" t="s">
        <v>175</v>
      </c>
      <c r="C201" s="42" t="s">
        <v>158</v>
      </c>
      <c r="D201" s="42" t="s">
        <v>360</v>
      </c>
      <c r="E201" s="42" t="s">
        <v>15</v>
      </c>
      <c r="F201" s="42" t="s">
        <v>393</v>
      </c>
      <c r="G201" s="76">
        <f aca="true" t="shared" si="17" ref="G201:G212">H201+I201</f>
        <v>80.3</v>
      </c>
      <c r="H201" s="76">
        <f>H202</f>
        <v>80.3</v>
      </c>
      <c r="I201" s="76"/>
    </row>
    <row r="202" spans="1:9" ht="31.5" customHeight="1">
      <c r="A202" s="31" t="s">
        <v>151</v>
      </c>
      <c r="B202" s="12" t="s">
        <v>175</v>
      </c>
      <c r="C202" s="25" t="s">
        <v>158</v>
      </c>
      <c r="D202" s="25" t="s">
        <v>360</v>
      </c>
      <c r="E202" s="25" t="s">
        <v>16</v>
      </c>
      <c r="F202" s="25" t="s">
        <v>393</v>
      </c>
      <c r="G202" s="67">
        <f t="shared" si="17"/>
        <v>80.3</v>
      </c>
      <c r="H202" s="67">
        <f>H203</f>
        <v>80.3</v>
      </c>
      <c r="I202" s="67"/>
    </row>
    <row r="203" spans="1:9" ht="19.5" customHeight="1">
      <c r="A203" s="10" t="s">
        <v>541</v>
      </c>
      <c r="B203" s="12" t="s">
        <v>175</v>
      </c>
      <c r="C203" s="25" t="s">
        <v>158</v>
      </c>
      <c r="D203" s="25" t="s">
        <v>360</v>
      </c>
      <c r="E203" s="12" t="s">
        <v>542</v>
      </c>
      <c r="F203" s="25" t="s">
        <v>393</v>
      </c>
      <c r="G203" s="67">
        <f t="shared" si="17"/>
        <v>80.3</v>
      </c>
      <c r="H203" s="67">
        <f>H204+H206</f>
        <v>80.3</v>
      </c>
      <c r="I203" s="67"/>
    </row>
    <row r="204" spans="1:9" ht="30.75" customHeight="1" hidden="1">
      <c r="A204" s="10" t="s">
        <v>185</v>
      </c>
      <c r="B204" s="12" t="s">
        <v>175</v>
      </c>
      <c r="C204" s="25" t="s">
        <v>158</v>
      </c>
      <c r="D204" s="25" t="s">
        <v>360</v>
      </c>
      <c r="E204" s="12" t="s">
        <v>542</v>
      </c>
      <c r="F204" s="25" t="s">
        <v>156</v>
      </c>
      <c r="G204" s="67">
        <f t="shared" si="17"/>
        <v>0</v>
      </c>
      <c r="H204" s="67">
        <f>H205</f>
        <v>0</v>
      </c>
      <c r="I204" s="67"/>
    </row>
    <row r="205" spans="1:9" ht="45" customHeight="1" hidden="1">
      <c r="A205" s="31" t="s">
        <v>186</v>
      </c>
      <c r="B205" s="12" t="s">
        <v>175</v>
      </c>
      <c r="C205" s="25" t="s">
        <v>158</v>
      </c>
      <c r="D205" s="25" t="s">
        <v>360</v>
      </c>
      <c r="E205" s="12" t="s">
        <v>542</v>
      </c>
      <c r="F205" s="25" t="s">
        <v>187</v>
      </c>
      <c r="G205" s="67">
        <f t="shared" si="17"/>
        <v>0</v>
      </c>
      <c r="H205" s="67">
        <v>0</v>
      </c>
      <c r="I205" s="67"/>
    </row>
    <row r="206" spans="1:9" ht="18" customHeight="1">
      <c r="A206" s="10" t="s">
        <v>190</v>
      </c>
      <c r="B206" s="12" t="s">
        <v>175</v>
      </c>
      <c r="C206" s="25" t="s">
        <v>158</v>
      </c>
      <c r="D206" s="25" t="s">
        <v>360</v>
      </c>
      <c r="E206" s="12" t="s">
        <v>542</v>
      </c>
      <c r="F206" s="25" t="s">
        <v>191</v>
      </c>
      <c r="G206" s="67">
        <f t="shared" si="17"/>
        <v>80.3</v>
      </c>
      <c r="H206" s="67">
        <f>H207</f>
        <v>80.3</v>
      </c>
      <c r="I206" s="67"/>
    </row>
    <row r="207" spans="1:9" ht="15" customHeight="1">
      <c r="A207" s="26" t="s">
        <v>188</v>
      </c>
      <c r="B207" s="12" t="s">
        <v>175</v>
      </c>
      <c r="C207" s="25" t="s">
        <v>158</v>
      </c>
      <c r="D207" s="25" t="s">
        <v>360</v>
      </c>
      <c r="E207" s="12" t="s">
        <v>542</v>
      </c>
      <c r="F207" s="25" t="s">
        <v>189</v>
      </c>
      <c r="G207" s="67">
        <f t="shared" si="17"/>
        <v>80.3</v>
      </c>
      <c r="H207" s="67">
        <f>80.3</f>
        <v>80.3</v>
      </c>
      <c r="I207" s="67"/>
    </row>
    <row r="208" spans="1:9" ht="27">
      <c r="A208" s="10" t="s">
        <v>345</v>
      </c>
      <c r="B208" s="59">
        <v>951</v>
      </c>
      <c r="C208" s="25" t="s">
        <v>158</v>
      </c>
      <c r="D208" s="25" t="s">
        <v>366</v>
      </c>
      <c r="E208" s="25" t="s">
        <v>307</v>
      </c>
      <c r="F208" s="25" t="s">
        <v>393</v>
      </c>
      <c r="G208" s="67">
        <f t="shared" si="17"/>
        <v>200</v>
      </c>
      <c r="H208" s="87">
        <f>H209</f>
        <v>200</v>
      </c>
      <c r="I208" s="87">
        <f>I209</f>
        <v>0</v>
      </c>
    </row>
    <row r="209" spans="1:9" ht="58.5" customHeight="1">
      <c r="A209" s="38" t="s">
        <v>443</v>
      </c>
      <c r="B209" s="56">
        <v>951</v>
      </c>
      <c r="C209" s="42" t="s">
        <v>158</v>
      </c>
      <c r="D209" s="42" t="s">
        <v>366</v>
      </c>
      <c r="E209" s="42" t="s">
        <v>444</v>
      </c>
      <c r="F209" s="42" t="s">
        <v>393</v>
      </c>
      <c r="G209" s="76">
        <f t="shared" si="17"/>
        <v>200</v>
      </c>
      <c r="H209" s="76">
        <f>H210</f>
        <v>200</v>
      </c>
      <c r="I209" s="76">
        <f aca="true" t="shared" si="18" ref="H209:I211">I210</f>
        <v>0</v>
      </c>
    </row>
    <row r="210" spans="1:9" ht="99" customHeight="1">
      <c r="A210" s="10" t="s">
        <v>368</v>
      </c>
      <c r="B210" s="59">
        <v>951</v>
      </c>
      <c r="C210" s="25" t="s">
        <v>158</v>
      </c>
      <c r="D210" s="25" t="s">
        <v>366</v>
      </c>
      <c r="E210" s="25" t="s">
        <v>445</v>
      </c>
      <c r="F210" s="25" t="s">
        <v>393</v>
      </c>
      <c r="G210" s="67">
        <f t="shared" si="17"/>
        <v>200</v>
      </c>
      <c r="H210" s="87">
        <f t="shared" si="18"/>
        <v>200</v>
      </c>
      <c r="I210" s="87">
        <f t="shared" si="18"/>
        <v>0</v>
      </c>
    </row>
    <row r="211" spans="1:9" ht="16.5" customHeight="1">
      <c r="A211" s="10" t="s">
        <v>190</v>
      </c>
      <c r="B211" s="59">
        <v>951</v>
      </c>
      <c r="C211" s="25" t="s">
        <v>158</v>
      </c>
      <c r="D211" s="25" t="s">
        <v>366</v>
      </c>
      <c r="E211" s="25" t="s">
        <v>445</v>
      </c>
      <c r="F211" s="25" t="s">
        <v>191</v>
      </c>
      <c r="G211" s="67">
        <f t="shared" si="17"/>
        <v>200</v>
      </c>
      <c r="H211" s="87">
        <f t="shared" si="18"/>
        <v>200</v>
      </c>
      <c r="I211" s="87">
        <f t="shared" si="18"/>
        <v>0</v>
      </c>
    </row>
    <row r="212" spans="1:9" ht="48" customHeight="1">
      <c r="A212" s="10" t="s">
        <v>668</v>
      </c>
      <c r="B212" s="59">
        <v>951</v>
      </c>
      <c r="C212" s="25" t="s">
        <v>158</v>
      </c>
      <c r="D212" s="25" t="s">
        <v>366</v>
      </c>
      <c r="E212" s="25" t="s">
        <v>445</v>
      </c>
      <c r="F212" s="25" t="s">
        <v>370</v>
      </c>
      <c r="G212" s="67">
        <f t="shared" si="17"/>
        <v>200</v>
      </c>
      <c r="H212" s="87">
        <v>200</v>
      </c>
      <c r="I212" s="87"/>
    </row>
    <row r="213" spans="1:9" ht="13.5" hidden="1">
      <c r="A213" s="38"/>
      <c r="B213" s="56"/>
      <c r="C213" s="42"/>
      <c r="D213" s="42"/>
      <c r="E213" s="42"/>
      <c r="F213" s="42"/>
      <c r="G213" s="76"/>
      <c r="H213" s="76"/>
      <c r="I213" s="76"/>
    </row>
    <row r="214" spans="1:9" ht="13.5" hidden="1">
      <c r="A214" s="31"/>
      <c r="B214" s="59"/>
      <c r="C214" s="25"/>
      <c r="D214" s="25"/>
      <c r="E214" s="25"/>
      <c r="F214" s="25"/>
      <c r="G214" s="67"/>
      <c r="H214" s="87"/>
      <c r="I214" s="87"/>
    </row>
    <row r="215" spans="1:9" ht="13.5" hidden="1">
      <c r="A215" s="31"/>
      <c r="B215" s="59"/>
      <c r="C215" s="25"/>
      <c r="D215" s="25"/>
      <c r="E215" s="25"/>
      <c r="F215" s="25"/>
      <c r="G215" s="67"/>
      <c r="H215" s="87"/>
      <c r="I215" s="87"/>
    </row>
    <row r="216" spans="1:9" ht="29.25" customHeight="1">
      <c r="A216" s="84" t="s">
        <v>371</v>
      </c>
      <c r="B216" s="138">
        <v>951</v>
      </c>
      <c r="C216" s="62" t="s">
        <v>372</v>
      </c>
      <c r="D216" s="62" t="s">
        <v>148</v>
      </c>
      <c r="E216" s="62" t="s">
        <v>307</v>
      </c>
      <c r="F216" s="62" t="s">
        <v>393</v>
      </c>
      <c r="G216" s="95">
        <f aca="true" t="shared" si="19" ref="G216:G244">H216+I216</f>
        <v>5774.3561500000005</v>
      </c>
      <c r="H216" s="75">
        <f>H217+H251+H241</f>
        <v>5773.072</v>
      </c>
      <c r="I216" s="75">
        <f>I217+I251+I241</f>
        <v>1.28415</v>
      </c>
    </row>
    <row r="217" spans="1:9" ht="13.5">
      <c r="A217" s="38" t="s">
        <v>346</v>
      </c>
      <c r="B217" s="56">
        <v>951</v>
      </c>
      <c r="C217" s="42" t="s">
        <v>372</v>
      </c>
      <c r="D217" s="42" t="s">
        <v>149</v>
      </c>
      <c r="E217" s="42" t="s">
        <v>307</v>
      </c>
      <c r="F217" s="42" t="s">
        <v>393</v>
      </c>
      <c r="G217" s="76">
        <f t="shared" si="19"/>
        <v>1605.6999999999998</v>
      </c>
      <c r="H217" s="76">
        <f>H218+H222+H225+H228+H233+H238</f>
        <v>1605.6999999999998</v>
      </c>
      <c r="I217" s="76">
        <f>I218+I228</f>
        <v>0</v>
      </c>
    </row>
    <row r="218" spans="1:9" ht="17.25" customHeight="1">
      <c r="A218" s="10" t="s">
        <v>347</v>
      </c>
      <c r="B218" s="12">
        <v>951</v>
      </c>
      <c r="C218" s="25" t="s">
        <v>372</v>
      </c>
      <c r="D218" s="25" t="s">
        <v>149</v>
      </c>
      <c r="E218" s="25" t="s">
        <v>28</v>
      </c>
      <c r="F218" s="25" t="s">
        <v>393</v>
      </c>
      <c r="G218" s="67">
        <f t="shared" si="19"/>
        <v>521.8</v>
      </c>
      <c r="H218" s="67">
        <f>H219</f>
        <v>521.8</v>
      </c>
      <c r="I218" s="67">
        <f aca="true" t="shared" si="20" ref="H218:I220">I219</f>
        <v>0</v>
      </c>
    </row>
    <row r="219" spans="1:9" ht="27">
      <c r="A219" s="10" t="s">
        <v>543</v>
      </c>
      <c r="B219" s="12">
        <v>951</v>
      </c>
      <c r="C219" s="25" t="s">
        <v>372</v>
      </c>
      <c r="D219" s="25" t="s">
        <v>149</v>
      </c>
      <c r="E219" s="25" t="s">
        <v>28</v>
      </c>
      <c r="F219" s="25" t="s">
        <v>393</v>
      </c>
      <c r="G219" s="67">
        <f t="shared" si="19"/>
        <v>521.8</v>
      </c>
      <c r="H219" s="67">
        <f t="shared" si="20"/>
        <v>521.8</v>
      </c>
      <c r="I219" s="67">
        <f t="shared" si="20"/>
        <v>0</v>
      </c>
    </row>
    <row r="220" spans="1:9" ht="30" customHeight="1">
      <c r="A220" s="10" t="s">
        <v>185</v>
      </c>
      <c r="B220" s="12">
        <v>951</v>
      </c>
      <c r="C220" s="25" t="s">
        <v>372</v>
      </c>
      <c r="D220" s="25" t="s">
        <v>149</v>
      </c>
      <c r="E220" s="25" t="s">
        <v>28</v>
      </c>
      <c r="F220" s="25" t="s">
        <v>156</v>
      </c>
      <c r="G220" s="67">
        <f t="shared" si="19"/>
        <v>521.8</v>
      </c>
      <c r="H220" s="67">
        <f t="shared" si="20"/>
        <v>521.8</v>
      </c>
      <c r="I220" s="67">
        <f t="shared" si="20"/>
        <v>0</v>
      </c>
    </row>
    <row r="221" spans="1:9" ht="43.5" customHeight="1">
      <c r="A221" s="31" t="s">
        <v>186</v>
      </c>
      <c r="B221" s="12">
        <v>951</v>
      </c>
      <c r="C221" s="25" t="s">
        <v>372</v>
      </c>
      <c r="D221" s="25" t="s">
        <v>149</v>
      </c>
      <c r="E221" s="25" t="s">
        <v>28</v>
      </c>
      <c r="F221" s="25" t="s">
        <v>187</v>
      </c>
      <c r="G221" s="67">
        <f t="shared" si="19"/>
        <v>521.8</v>
      </c>
      <c r="H221" s="97">
        <v>521.8</v>
      </c>
      <c r="I221" s="67"/>
    </row>
    <row r="222" spans="1:9" ht="27">
      <c r="A222" s="10" t="s">
        <v>465</v>
      </c>
      <c r="B222" s="12">
        <v>951</v>
      </c>
      <c r="C222" s="25" t="s">
        <v>372</v>
      </c>
      <c r="D222" s="25" t="s">
        <v>149</v>
      </c>
      <c r="E222" s="25" t="s">
        <v>96</v>
      </c>
      <c r="F222" s="25" t="s">
        <v>393</v>
      </c>
      <c r="G222" s="67">
        <f t="shared" si="19"/>
        <v>812.9</v>
      </c>
      <c r="H222" s="67">
        <f>H223</f>
        <v>812.9</v>
      </c>
      <c r="I222" s="67"/>
    </row>
    <row r="223" spans="1:9" ht="27">
      <c r="A223" s="10" t="s">
        <v>185</v>
      </c>
      <c r="B223" s="12">
        <v>951</v>
      </c>
      <c r="C223" s="25" t="s">
        <v>372</v>
      </c>
      <c r="D223" s="25" t="s">
        <v>149</v>
      </c>
      <c r="E223" s="25" t="s">
        <v>96</v>
      </c>
      <c r="F223" s="25" t="s">
        <v>156</v>
      </c>
      <c r="G223" s="67">
        <f t="shared" si="19"/>
        <v>812.9</v>
      </c>
      <c r="H223" s="67">
        <f>H224</f>
        <v>812.9</v>
      </c>
      <c r="I223" s="67"/>
    </row>
    <row r="224" spans="1:9" ht="41.25">
      <c r="A224" s="31" t="s">
        <v>186</v>
      </c>
      <c r="B224" s="12">
        <v>951</v>
      </c>
      <c r="C224" s="25" t="s">
        <v>372</v>
      </c>
      <c r="D224" s="25" t="s">
        <v>149</v>
      </c>
      <c r="E224" s="25" t="s">
        <v>96</v>
      </c>
      <c r="F224" s="25" t="s">
        <v>187</v>
      </c>
      <c r="G224" s="67">
        <f t="shared" si="19"/>
        <v>812.9</v>
      </c>
      <c r="H224" s="97">
        <v>812.9</v>
      </c>
      <c r="I224" s="67"/>
    </row>
    <row r="225" spans="1:9" ht="41.25" hidden="1">
      <c r="A225" s="39" t="s">
        <v>702</v>
      </c>
      <c r="B225" s="56">
        <v>951</v>
      </c>
      <c r="C225" s="42" t="s">
        <v>372</v>
      </c>
      <c r="D225" s="42" t="s">
        <v>149</v>
      </c>
      <c r="E225" s="42" t="s">
        <v>703</v>
      </c>
      <c r="F225" s="42" t="s">
        <v>393</v>
      </c>
      <c r="G225" s="76">
        <f t="shared" si="19"/>
        <v>0</v>
      </c>
      <c r="H225" s="76">
        <f>H226</f>
        <v>0</v>
      </c>
      <c r="I225" s="67"/>
    </row>
    <row r="226" spans="1:9" ht="27" hidden="1">
      <c r="A226" s="10" t="s">
        <v>185</v>
      </c>
      <c r="B226" s="12">
        <v>951</v>
      </c>
      <c r="C226" s="25" t="s">
        <v>372</v>
      </c>
      <c r="D226" s="25" t="s">
        <v>149</v>
      </c>
      <c r="E226" s="25" t="s">
        <v>703</v>
      </c>
      <c r="F226" s="25" t="s">
        <v>156</v>
      </c>
      <c r="G226" s="67">
        <f t="shared" si="19"/>
        <v>0</v>
      </c>
      <c r="H226" s="67">
        <f>H227</f>
        <v>0</v>
      </c>
      <c r="I226" s="67"/>
    </row>
    <row r="227" spans="1:9" ht="41.25" hidden="1">
      <c r="A227" s="31" t="s">
        <v>186</v>
      </c>
      <c r="B227" s="12">
        <v>951</v>
      </c>
      <c r="C227" s="25" t="s">
        <v>372</v>
      </c>
      <c r="D227" s="25" t="s">
        <v>149</v>
      </c>
      <c r="E227" s="25" t="s">
        <v>703</v>
      </c>
      <c r="F227" s="25" t="s">
        <v>187</v>
      </c>
      <c r="G227" s="67">
        <f t="shared" si="19"/>
        <v>0</v>
      </c>
      <c r="H227" s="67">
        <v>0</v>
      </c>
      <c r="I227" s="67"/>
    </row>
    <row r="228" spans="1:9" ht="69.75" customHeight="1">
      <c r="A228" s="38" t="s">
        <v>544</v>
      </c>
      <c r="B228" s="56" t="s">
        <v>175</v>
      </c>
      <c r="C228" s="42" t="s">
        <v>372</v>
      </c>
      <c r="D228" s="42" t="s">
        <v>149</v>
      </c>
      <c r="E228" s="42" t="s">
        <v>545</v>
      </c>
      <c r="F228" s="42" t="s">
        <v>393</v>
      </c>
      <c r="G228" s="76">
        <f t="shared" si="19"/>
        <v>21</v>
      </c>
      <c r="H228" s="76">
        <f>H229</f>
        <v>21</v>
      </c>
      <c r="I228" s="76">
        <f>I229</f>
        <v>0</v>
      </c>
    </row>
    <row r="229" spans="1:9" ht="54.75">
      <c r="A229" s="31" t="s">
        <v>546</v>
      </c>
      <c r="B229" s="12" t="s">
        <v>175</v>
      </c>
      <c r="C229" s="25" t="s">
        <v>372</v>
      </c>
      <c r="D229" s="25" t="s">
        <v>149</v>
      </c>
      <c r="E229" s="25" t="s">
        <v>545</v>
      </c>
      <c r="F229" s="25" t="s">
        <v>393</v>
      </c>
      <c r="G229" s="67">
        <f t="shared" si="19"/>
        <v>21</v>
      </c>
      <c r="H229" s="67">
        <f>H230</f>
        <v>21</v>
      </c>
      <c r="I229" s="67">
        <f>I230</f>
        <v>0</v>
      </c>
    </row>
    <row r="230" spans="1:9" ht="13.5">
      <c r="A230" s="10" t="s">
        <v>190</v>
      </c>
      <c r="B230" s="12" t="s">
        <v>175</v>
      </c>
      <c r="C230" s="25" t="s">
        <v>372</v>
      </c>
      <c r="D230" s="25" t="s">
        <v>149</v>
      </c>
      <c r="E230" s="25" t="s">
        <v>545</v>
      </c>
      <c r="F230" s="25" t="s">
        <v>191</v>
      </c>
      <c r="G230" s="67">
        <f t="shared" si="19"/>
        <v>21</v>
      </c>
      <c r="H230" s="67">
        <f>H232</f>
        <v>21</v>
      </c>
      <c r="I230" s="67">
        <f>I231</f>
        <v>0</v>
      </c>
    </row>
    <row r="231" spans="1:9" ht="41.25" customHeight="1" hidden="1">
      <c r="A231" s="10" t="s">
        <v>671</v>
      </c>
      <c r="B231" s="12" t="s">
        <v>175</v>
      </c>
      <c r="C231" s="25" t="s">
        <v>372</v>
      </c>
      <c r="D231" s="25" t="s">
        <v>149</v>
      </c>
      <c r="E231" s="25" t="s">
        <v>547</v>
      </c>
      <c r="F231" s="25" t="s">
        <v>370</v>
      </c>
      <c r="G231" s="67">
        <f t="shared" si="19"/>
        <v>0</v>
      </c>
      <c r="H231" s="67"/>
      <c r="I231" s="67"/>
    </row>
    <row r="232" spans="1:9" ht="43.5" customHeight="1">
      <c r="A232" s="10" t="s">
        <v>672</v>
      </c>
      <c r="B232" s="12" t="s">
        <v>175</v>
      </c>
      <c r="C232" s="25" t="s">
        <v>372</v>
      </c>
      <c r="D232" s="25" t="s">
        <v>149</v>
      </c>
      <c r="E232" s="25" t="s">
        <v>694</v>
      </c>
      <c r="F232" s="25" t="s">
        <v>370</v>
      </c>
      <c r="G232" s="67">
        <f t="shared" si="19"/>
        <v>21</v>
      </c>
      <c r="H232" s="67">
        <v>21</v>
      </c>
      <c r="I232" s="67"/>
    </row>
    <row r="233" spans="1:9" ht="33" customHeight="1">
      <c r="A233" s="39" t="s">
        <v>150</v>
      </c>
      <c r="B233" s="12" t="s">
        <v>175</v>
      </c>
      <c r="C233" s="25" t="s">
        <v>372</v>
      </c>
      <c r="D233" s="25" t="s">
        <v>149</v>
      </c>
      <c r="E233" s="42" t="s">
        <v>15</v>
      </c>
      <c r="F233" s="42" t="s">
        <v>393</v>
      </c>
      <c r="G233" s="76">
        <f t="shared" si="19"/>
        <v>250</v>
      </c>
      <c r="H233" s="76">
        <f>H234</f>
        <v>250</v>
      </c>
      <c r="I233" s="67"/>
    </row>
    <row r="234" spans="1:9" ht="30.75" customHeight="1">
      <c r="A234" s="31" t="s">
        <v>151</v>
      </c>
      <c r="B234" s="12" t="s">
        <v>175</v>
      </c>
      <c r="C234" s="25" t="s">
        <v>372</v>
      </c>
      <c r="D234" s="25" t="s">
        <v>149</v>
      </c>
      <c r="E234" s="25" t="s">
        <v>16</v>
      </c>
      <c r="F234" s="25" t="s">
        <v>393</v>
      </c>
      <c r="G234" s="67">
        <f t="shared" si="19"/>
        <v>250</v>
      </c>
      <c r="H234" s="67">
        <f>H235</f>
        <v>250</v>
      </c>
      <c r="I234" s="67"/>
    </row>
    <row r="235" spans="1:9" ht="105" customHeight="1">
      <c r="A235" s="57" t="s">
        <v>548</v>
      </c>
      <c r="B235" s="69" t="s">
        <v>175</v>
      </c>
      <c r="C235" s="55" t="s">
        <v>372</v>
      </c>
      <c r="D235" s="55" t="s">
        <v>149</v>
      </c>
      <c r="E235" s="55" t="s">
        <v>549</v>
      </c>
      <c r="F235" s="55" t="s">
        <v>393</v>
      </c>
      <c r="G235" s="70">
        <f t="shared" si="19"/>
        <v>250</v>
      </c>
      <c r="H235" s="70">
        <f>H236</f>
        <v>250</v>
      </c>
      <c r="I235" s="70"/>
    </row>
    <row r="236" spans="1:9" ht="27">
      <c r="A236" s="10" t="s">
        <v>185</v>
      </c>
      <c r="B236" s="12" t="s">
        <v>175</v>
      </c>
      <c r="C236" s="25" t="s">
        <v>372</v>
      </c>
      <c r="D236" s="25" t="s">
        <v>149</v>
      </c>
      <c r="E236" s="25" t="s">
        <v>549</v>
      </c>
      <c r="F236" s="25" t="s">
        <v>156</v>
      </c>
      <c r="G236" s="67">
        <f t="shared" si="19"/>
        <v>250</v>
      </c>
      <c r="H236" s="67">
        <f>H237</f>
        <v>250</v>
      </c>
      <c r="I236" s="67"/>
    </row>
    <row r="237" spans="1:9" ht="45" customHeight="1">
      <c r="A237" s="31" t="s">
        <v>186</v>
      </c>
      <c r="B237" s="12" t="s">
        <v>175</v>
      </c>
      <c r="C237" s="25" t="s">
        <v>372</v>
      </c>
      <c r="D237" s="25" t="s">
        <v>149</v>
      </c>
      <c r="E237" s="25" t="s">
        <v>549</v>
      </c>
      <c r="F237" s="25" t="s">
        <v>187</v>
      </c>
      <c r="G237" s="67">
        <f t="shared" si="19"/>
        <v>250</v>
      </c>
      <c r="H237" s="67">
        <v>250</v>
      </c>
      <c r="I237" s="67"/>
    </row>
    <row r="238" spans="1:9" ht="57.75" customHeight="1" hidden="1">
      <c r="A238" s="39" t="s">
        <v>503</v>
      </c>
      <c r="B238" s="56" t="s">
        <v>175</v>
      </c>
      <c r="C238" s="42" t="s">
        <v>372</v>
      </c>
      <c r="D238" s="42" t="s">
        <v>149</v>
      </c>
      <c r="E238" s="42" t="s">
        <v>307</v>
      </c>
      <c r="F238" s="42" t="s">
        <v>393</v>
      </c>
      <c r="G238" s="76">
        <f t="shared" si="19"/>
        <v>0</v>
      </c>
      <c r="H238" s="76">
        <f>H239</f>
        <v>0</v>
      </c>
      <c r="I238" s="76"/>
    </row>
    <row r="239" spans="1:9" ht="27.75" customHeight="1" hidden="1">
      <c r="A239" s="58" t="s">
        <v>185</v>
      </c>
      <c r="B239" s="59" t="s">
        <v>175</v>
      </c>
      <c r="C239" s="15" t="s">
        <v>372</v>
      </c>
      <c r="D239" s="15" t="s">
        <v>149</v>
      </c>
      <c r="E239" s="25" t="s">
        <v>632</v>
      </c>
      <c r="F239" s="25" t="s">
        <v>156</v>
      </c>
      <c r="G239" s="87">
        <f t="shared" si="19"/>
        <v>0</v>
      </c>
      <c r="H239" s="87">
        <f>H240</f>
        <v>0</v>
      </c>
      <c r="I239" s="67"/>
    </row>
    <row r="240" spans="1:9" ht="42" customHeight="1" hidden="1">
      <c r="A240" s="60" t="s">
        <v>186</v>
      </c>
      <c r="B240" s="59" t="s">
        <v>175</v>
      </c>
      <c r="C240" s="15" t="s">
        <v>372</v>
      </c>
      <c r="D240" s="15" t="s">
        <v>149</v>
      </c>
      <c r="E240" s="25" t="s">
        <v>632</v>
      </c>
      <c r="F240" s="25" t="s">
        <v>187</v>
      </c>
      <c r="G240" s="87">
        <f t="shared" si="19"/>
        <v>0</v>
      </c>
      <c r="H240" s="87">
        <v>0</v>
      </c>
      <c r="I240" s="67"/>
    </row>
    <row r="241" spans="1:9" ht="13.5">
      <c r="A241" s="39" t="s">
        <v>377</v>
      </c>
      <c r="B241" s="56">
        <v>951</v>
      </c>
      <c r="C241" s="42" t="s">
        <v>372</v>
      </c>
      <c r="D241" s="42" t="s">
        <v>154</v>
      </c>
      <c r="E241" s="42" t="s">
        <v>307</v>
      </c>
      <c r="F241" s="42" t="s">
        <v>393</v>
      </c>
      <c r="G241" s="76">
        <f t="shared" si="19"/>
        <v>190</v>
      </c>
      <c r="H241" s="76">
        <f>H242+H246</f>
        <v>190</v>
      </c>
      <c r="I241" s="76">
        <f>I242+I246</f>
        <v>0</v>
      </c>
    </row>
    <row r="242" spans="1:9" ht="13.5">
      <c r="A242" s="31" t="s">
        <v>378</v>
      </c>
      <c r="B242" s="12">
        <v>951</v>
      </c>
      <c r="C242" s="25" t="s">
        <v>372</v>
      </c>
      <c r="D242" s="25" t="s">
        <v>154</v>
      </c>
      <c r="E242" s="25" t="s">
        <v>29</v>
      </c>
      <c r="F242" s="25" t="s">
        <v>393</v>
      </c>
      <c r="G242" s="67">
        <f t="shared" si="19"/>
        <v>90</v>
      </c>
      <c r="H242" s="67">
        <f>H243</f>
        <v>90</v>
      </c>
      <c r="I242" s="67">
        <f>I243</f>
        <v>0</v>
      </c>
    </row>
    <row r="243" spans="1:9" ht="27">
      <c r="A243" s="10" t="s">
        <v>185</v>
      </c>
      <c r="B243" s="12">
        <v>951</v>
      </c>
      <c r="C243" s="25" t="s">
        <v>372</v>
      </c>
      <c r="D243" s="25" t="s">
        <v>154</v>
      </c>
      <c r="E243" s="25" t="s">
        <v>29</v>
      </c>
      <c r="F243" s="25" t="s">
        <v>156</v>
      </c>
      <c r="G243" s="67">
        <f t="shared" si="19"/>
        <v>90</v>
      </c>
      <c r="H243" s="67">
        <f>H244</f>
        <v>90</v>
      </c>
      <c r="I243" s="67">
        <f>I244</f>
        <v>0</v>
      </c>
    </row>
    <row r="244" spans="1:9" ht="41.25">
      <c r="A244" s="31" t="s">
        <v>186</v>
      </c>
      <c r="B244" s="12">
        <v>951</v>
      </c>
      <c r="C244" s="25" t="s">
        <v>372</v>
      </c>
      <c r="D244" s="25" t="s">
        <v>154</v>
      </c>
      <c r="E244" s="25" t="s">
        <v>29</v>
      </c>
      <c r="F244" s="25" t="s">
        <v>187</v>
      </c>
      <c r="G244" s="67">
        <f t="shared" si="19"/>
        <v>90</v>
      </c>
      <c r="H244" s="67">
        <f>90</f>
        <v>90</v>
      </c>
      <c r="I244" s="67"/>
    </row>
    <row r="245" spans="1:9" ht="13.5" hidden="1">
      <c r="A245" s="31"/>
      <c r="B245" s="12"/>
      <c r="C245" s="25"/>
      <c r="D245" s="25"/>
      <c r="E245" s="25"/>
      <c r="F245" s="25"/>
      <c r="G245" s="67"/>
      <c r="H245" s="67"/>
      <c r="I245" s="67"/>
    </row>
    <row r="246" spans="1:9" ht="15.75" customHeight="1">
      <c r="A246" s="31" t="s">
        <v>379</v>
      </c>
      <c r="B246" s="12">
        <v>951</v>
      </c>
      <c r="C246" s="25" t="s">
        <v>372</v>
      </c>
      <c r="D246" s="25" t="s">
        <v>154</v>
      </c>
      <c r="E246" s="25" t="s">
        <v>30</v>
      </c>
      <c r="F246" s="25" t="s">
        <v>393</v>
      </c>
      <c r="G246" s="67">
        <f>H246+I246</f>
        <v>100</v>
      </c>
      <c r="H246" s="67">
        <f>H247+H249</f>
        <v>100</v>
      </c>
      <c r="I246" s="67">
        <f>I247</f>
        <v>0</v>
      </c>
    </row>
    <row r="247" spans="1:9" ht="27">
      <c r="A247" s="10" t="s">
        <v>185</v>
      </c>
      <c r="B247" s="12">
        <v>951</v>
      </c>
      <c r="C247" s="25" t="s">
        <v>372</v>
      </c>
      <c r="D247" s="25" t="s">
        <v>154</v>
      </c>
      <c r="E247" s="25" t="s">
        <v>30</v>
      </c>
      <c r="F247" s="25" t="s">
        <v>156</v>
      </c>
      <c r="G247" s="67">
        <f>H247+I247</f>
        <v>100</v>
      </c>
      <c r="H247" s="67">
        <f>H248</f>
        <v>100</v>
      </c>
      <c r="I247" s="67">
        <f>I248</f>
        <v>0</v>
      </c>
    </row>
    <row r="248" spans="1:9" ht="41.25">
      <c r="A248" s="31" t="s">
        <v>186</v>
      </c>
      <c r="B248" s="12">
        <v>951</v>
      </c>
      <c r="C248" s="25" t="s">
        <v>372</v>
      </c>
      <c r="D248" s="25" t="s">
        <v>154</v>
      </c>
      <c r="E248" s="25" t="s">
        <v>30</v>
      </c>
      <c r="F248" s="25" t="s">
        <v>187</v>
      </c>
      <c r="G248" s="67">
        <f>H248+I248</f>
        <v>100</v>
      </c>
      <c r="H248" s="67">
        <f>100</f>
        <v>100</v>
      </c>
      <c r="I248" s="67"/>
    </row>
    <row r="249" spans="1:9" ht="41.25" hidden="1">
      <c r="A249" s="31" t="s">
        <v>571</v>
      </c>
      <c r="B249" s="12" t="s">
        <v>175</v>
      </c>
      <c r="C249" s="25" t="s">
        <v>372</v>
      </c>
      <c r="D249" s="25" t="s">
        <v>154</v>
      </c>
      <c r="E249" s="25" t="s">
        <v>30</v>
      </c>
      <c r="F249" s="25" t="s">
        <v>572</v>
      </c>
      <c r="G249" s="67">
        <f>H249</f>
        <v>0</v>
      </c>
      <c r="H249" s="67">
        <f>H250</f>
        <v>0</v>
      </c>
      <c r="I249" s="67"/>
    </row>
    <row r="250" spans="1:9" ht="13.5" hidden="1">
      <c r="A250" s="31" t="s">
        <v>573</v>
      </c>
      <c r="B250" s="12" t="s">
        <v>175</v>
      </c>
      <c r="C250" s="25" t="s">
        <v>372</v>
      </c>
      <c r="D250" s="25" t="s">
        <v>154</v>
      </c>
      <c r="E250" s="25" t="s">
        <v>30</v>
      </c>
      <c r="F250" s="25" t="s">
        <v>574</v>
      </c>
      <c r="G250" s="67">
        <f>H250</f>
        <v>0</v>
      </c>
      <c r="H250" s="67">
        <v>0</v>
      </c>
      <c r="I250" s="67"/>
    </row>
    <row r="251" spans="1:9" ht="27">
      <c r="A251" s="10" t="s">
        <v>350</v>
      </c>
      <c r="B251" s="12">
        <v>951</v>
      </c>
      <c r="C251" s="25" t="s">
        <v>372</v>
      </c>
      <c r="D251" s="25" t="s">
        <v>372</v>
      </c>
      <c r="E251" s="25" t="s">
        <v>307</v>
      </c>
      <c r="F251" s="25" t="s">
        <v>393</v>
      </c>
      <c r="G251" s="67">
        <f aca="true" t="shared" si="21" ref="G251:G263">H251+I251</f>
        <v>3978.6561500000003</v>
      </c>
      <c r="H251" s="67">
        <f aca="true" t="shared" si="22" ref="H251:I253">H252</f>
        <v>3977.3720000000003</v>
      </c>
      <c r="I251" s="67">
        <f>I252+I259</f>
        <v>1.28415</v>
      </c>
    </row>
    <row r="252" spans="1:9" ht="27">
      <c r="A252" s="10" t="s">
        <v>150</v>
      </c>
      <c r="B252" s="12">
        <v>951</v>
      </c>
      <c r="C252" s="25" t="s">
        <v>372</v>
      </c>
      <c r="D252" s="25" t="s">
        <v>372</v>
      </c>
      <c r="E252" s="25" t="s">
        <v>15</v>
      </c>
      <c r="F252" s="25" t="s">
        <v>393</v>
      </c>
      <c r="G252" s="67">
        <f t="shared" si="21"/>
        <v>3977.3720000000003</v>
      </c>
      <c r="H252" s="67">
        <f t="shared" si="22"/>
        <v>3977.3720000000003</v>
      </c>
      <c r="I252" s="67">
        <f t="shared" si="22"/>
        <v>0</v>
      </c>
    </row>
    <row r="253" spans="1:9" ht="41.25">
      <c r="A253" s="10" t="s">
        <v>151</v>
      </c>
      <c r="B253" s="12">
        <v>951</v>
      </c>
      <c r="C253" s="25" t="s">
        <v>372</v>
      </c>
      <c r="D253" s="25" t="s">
        <v>372</v>
      </c>
      <c r="E253" s="25" t="s">
        <v>16</v>
      </c>
      <c r="F253" s="25" t="s">
        <v>393</v>
      </c>
      <c r="G253" s="67">
        <f t="shared" si="21"/>
        <v>3977.3720000000003</v>
      </c>
      <c r="H253" s="67">
        <f t="shared" si="22"/>
        <v>3977.3720000000003</v>
      </c>
      <c r="I253" s="67">
        <f t="shared" si="22"/>
        <v>0</v>
      </c>
    </row>
    <row r="254" spans="1:11" ht="41.25">
      <c r="A254" s="10" t="s">
        <v>373</v>
      </c>
      <c r="B254" s="12">
        <v>951</v>
      </c>
      <c r="C254" s="25" t="s">
        <v>372</v>
      </c>
      <c r="D254" s="25" t="s">
        <v>372</v>
      </c>
      <c r="E254" s="25" t="s">
        <v>19</v>
      </c>
      <c r="F254" s="25" t="s">
        <v>393</v>
      </c>
      <c r="G254" s="67">
        <f t="shared" si="21"/>
        <v>3977.3720000000003</v>
      </c>
      <c r="H254" s="67">
        <f>H255+H257</f>
        <v>3977.3720000000003</v>
      </c>
      <c r="I254" s="67">
        <f>I255+I257</f>
        <v>0</v>
      </c>
      <c r="J254" s="270"/>
      <c r="K254" s="66"/>
    </row>
    <row r="255" spans="1:9" ht="72" customHeight="1">
      <c r="A255" s="10" t="s">
        <v>182</v>
      </c>
      <c r="B255" s="12">
        <v>951</v>
      </c>
      <c r="C255" s="25" t="s">
        <v>372</v>
      </c>
      <c r="D255" s="25" t="s">
        <v>372</v>
      </c>
      <c r="E255" s="25" t="s">
        <v>19</v>
      </c>
      <c r="F255" s="25" t="s">
        <v>152</v>
      </c>
      <c r="G255" s="67">
        <f t="shared" si="21"/>
        <v>3771.3</v>
      </c>
      <c r="H255" s="67">
        <f>H256</f>
        <v>3771.3</v>
      </c>
      <c r="I255" s="67">
        <f>I256</f>
        <v>0</v>
      </c>
    </row>
    <row r="256" spans="1:9" ht="27">
      <c r="A256" s="31" t="s">
        <v>184</v>
      </c>
      <c r="B256" s="12">
        <v>951</v>
      </c>
      <c r="C256" s="25" t="s">
        <v>372</v>
      </c>
      <c r="D256" s="25" t="s">
        <v>372</v>
      </c>
      <c r="E256" s="25" t="s">
        <v>19</v>
      </c>
      <c r="F256" s="25" t="s">
        <v>183</v>
      </c>
      <c r="G256" s="67">
        <f t="shared" si="21"/>
        <v>3771.3</v>
      </c>
      <c r="H256" s="67">
        <f>2862+45+864.3</f>
        <v>3771.3</v>
      </c>
      <c r="I256" s="67"/>
    </row>
    <row r="257" spans="1:10" ht="27">
      <c r="A257" s="10" t="s">
        <v>185</v>
      </c>
      <c r="B257" s="12">
        <v>951</v>
      </c>
      <c r="C257" s="25" t="s">
        <v>372</v>
      </c>
      <c r="D257" s="25" t="s">
        <v>372</v>
      </c>
      <c r="E257" s="25" t="s">
        <v>19</v>
      </c>
      <c r="F257" s="25" t="s">
        <v>156</v>
      </c>
      <c r="G257" s="67">
        <f t="shared" si="21"/>
        <v>206.072</v>
      </c>
      <c r="H257" s="67">
        <f>H258</f>
        <v>206.072</v>
      </c>
      <c r="I257" s="67">
        <f>I258</f>
        <v>0</v>
      </c>
      <c r="J257" s="66"/>
    </row>
    <row r="258" spans="1:9" ht="41.25">
      <c r="A258" s="31" t="s">
        <v>186</v>
      </c>
      <c r="B258" s="12">
        <v>951</v>
      </c>
      <c r="C258" s="25" t="s">
        <v>372</v>
      </c>
      <c r="D258" s="25" t="s">
        <v>372</v>
      </c>
      <c r="E258" s="25" t="s">
        <v>19</v>
      </c>
      <c r="F258" s="25" t="s">
        <v>187</v>
      </c>
      <c r="G258" s="67">
        <f t="shared" si="21"/>
        <v>206.072</v>
      </c>
      <c r="H258" s="67">
        <v>206.072</v>
      </c>
      <c r="I258" s="67"/>
    </row>
    <row r="259" spans="1:9" ht="69">
      <c r="A259" s="31" t="s">
        <v>691</v>
      </c>
      <c r="B259" s="12" t="s">
        <v>175</v>
      </c>
      <c r="C259" s="25" t="s">
        <v>372</v>
      </c>
      <c r="D259" s="25" t="s">
        <v>372</v>
      </c>
      <c r="E259" s="25" t="s">
        <v>31</v>
      </c>
      <c r="F259" s="25" t="s">
        <v>393</v>
      </c>
      <c r="G259" s="67">
        <f t="shared" si="21"/>
        <v>1.28415</v>
      </c>
      <c r="H259" s="67"/>
      <c r="I259" s="67">
        <f>I260</f>
        <v>1.28415</v>
      </c>
    </row>
    <row r="260" spans="1:9" ht="83.25" customHeight="1">
      <c r="A260" s="31" t="s">
        <v>348</v>
      </c>
      <c r="B260" s="12" t="s">
        <v>175</v>
      </c>
      <c r="C260" s="25" t="s">
        <v>372</v>
      </c>
      <c r="D260" s="25" t="s">
        <v>372</v>
      </c>
      <c r="E260" s="25" t="s">
        <v>31</v>
      </c>
      <c r="F260" s="25" t="s">
        <v>152</v>
      </c>
      <c r="G260" s="67">
        <f t="shared" si="21"/>
        <v>1.28415</v>
      </c>
      <c r="H260" s="67"/>
      <c r="I260" s="67">
        <f>I261</f>
        <v>1.28415</v>
      </c>
    </row>
    <row r="261" spans="1:9" ht="27">
      <c r="A261" s="31" t="s">
        <v>184</v>
      </c>
      <c r="B261" s="12" t="s">
        <v>175</v>
      </c>
      <c r="C261" s="25" t="s">
        <v>372</v>
      </c>
      <c r="D261" s="25" t="s">
        <v>372</v>
      </c>
      <c r="E261" s="25" t="s">
        <v>31</v>
      </c>
      <c r="F261" s="25" t="s">
        <v>183</v>
      </c>
      <c r="G261" s="67">
        <f t="shared" si="21"/>
        <v>1.28415</v>
      </c>
      <c r="H261" s="67"/>
      <c r="I261" s="67">
        <v>1.28415</v>
      </c>
    </row>
    <row r="262" spans="1:9" ht="27" hidden="1">
      <c r="A262" s="31" t="s">
        <v>185</v>
      </c>
      <c r="B262" s="12" t="s">
        <v>175</v>
      </c>
      <c r="C262" s="25" t="s">
        <v>372</v>
      </c>
      <c r="D262" s="25" t="s">
        <v>372</v>
      </c>
      <c r="E262" s="25" t="s">
        <v>31</v>
      </c>
      <c r="F262" s="25" t="s">
        <v>156</v>
      </c>
      <c r="G262" s="67">
        <f t="shared" si="21"/>
        <v>0</v>
      </c>
      <c r="H262" s="67"/>
      <c r="I262" s="67">
        <f>I263</f>
        <v>0</v>
      </c>
    </row>
    <row r="263" spans="1:9" ht="41.25" hidden="1">
      <c r="A263" s="31" t="s">
        <v>186</v>
      </c>
      <c r="B263" s="12" t="s">
        <v>175</v>
      </c>
      <c r="C263" s="25" t="s">
        <v>372</v>
      </c>
      <c r="D263" s="25" t="s">
        <v>372</v>
      </c>
      <c r="E263" s="25" t="s">
        <v>31</v>
      </c>
      <c r="F263" s="25" t="s">
        <v>187</v>
      </c>
      <c r="G263" s="67">
        <f t="shared" si="21"/>
        <v>0</v>
      </c>
      <c r="H263" s="67"/>
      <c r="I263" s="67"/>
    </row>
    <row r="264" spans="1:9" ht="13.5">
      <c r="A264" s="269" t="s">
        <v>351</v>
      </c>
      <c r="B264" s="138">
        <v>951</v>
      </c>
      <c r="C264" s="138" t="s">
        <v>375</v>
      </c>
      <c r="D264" s="138" t="s">
        <v>148</v>
      </c>
      <c r="E264" s="138" t="s">
        <v>307</v>
      </c>
      <c r="F264" s="138" t="s">
        <v>393</v>
      </c>
      <c r="G264" s="95">
        <f>I264+H264</f>
        <v>19466.177</v>
      </c>
      <c r="H264" s="75">
        <f>H276+H299+H303+H310+H306</f>
        <v>17515.958</v>
      </c>
      <c r="I264" s="75">
        <f>I276+I299+I303+I310+I317</f>
        <v>1950.219</v>
      </c>
    </row>
    <row r="265" spans="1:9" ht="13.5" hidden="1">
      <c r="A265" s="80" t="s">
        <v>170</v>
      </c>
      <c r="B265" s="59">
        <v>951</v>
      </c>
      <c r="C265" s="15" t="s">
        <v>375</v>
      </c>
      <c r="D265" s="15" t="s">
        <v>149</v>
      </c>
      <c r="E265" s="59" t="s">
        <v>307</v>
      </c>
      <c r="F265" s="59" t="s">
        <v>393</v>
      </c>
      <c r="G265" s="87">
        <f>H265+I265</f>
        <v>0</v>
      </c>
      <c r="H265" s="87">
        <f>H266</f>
        <v>0</v>
      </c>
      <c r="I265" s="87">
        <f>I266</f>
        <v>0</v>
      </c>
    </row>
    <row r="266" spans="1:9" ht="27" hidden="1">
      <c r="A266" s="81" t="s">
        <v>277</v>
      </c>
      <c r="B266" s="59">
        <v>951</v>
      </c>
      <c r="C266" s="15" t="s">
        <v>375</v>
      </c>
      <c r="D266" s="15" t="s">
        <v>149</v>
      </c>
      <c r="E266" s="15" t="s">
        <v>59</v>
      </c>
      <c r="F266" s="15" t="s">
        <v>393</v>
      </c>
      <c r="G266" s="87">
        <f aca="true" t="shared" si="23" ref="G266:G291">H266+I266</f>
        <v>0</v>
      </c>
      <c r="H266" s="87">
        <f>H267+H270</f>
        <v>0</v>
      </c>
      <c r="I266" s="87">
        <f>I267+I270+I299</f>
        <v>0</v>
      </c>
    </row>
    <row r="267" spans="1:9" ht="27" hidden="1">
      <c r="A267" s="58" t="s">
        <v>211</v>
      </c>
      <c r="B267" s="59" t="s">
        <v>175</v>
      </c>
      <c r="C267" s="15" t="s">
        <v>375</v>
      </c>
      <c r="D267" s="15" t="s">
        <v>149</v>
      </c>
      <c r="E267" s="15" t="s">
        <v>60</v>
      </c>
      <c r="F267" s="15" t="s">
        <v>393</v>
      </c>
      <c r="G267" s="87">
        <f t="shared" si="23"/>
        <v>0</v>
      </c>
      <c r="H267" s="87">
        <f>H268</f>
        <v>0</v>
      </c>
      <c r="I267" s="87"/>
    </row>
    <row r="268" spans="1:9" ht="41.25" hidden="1">
      <c r="A268" s="58" t="s">
        <v>208</v>
      </c>
      <c r="B268" s="59" t="s">
        <v>175</v>
      </c>
      <c r="C268" s="15" t="s">
        <v>375</v>
      </c>
      <c r="D268" s="15" t="s">
        <v>149</v>
      </c>
      <c r="E268" s="15" t="s">
        <v>60</v>
      </c>
      <c r="F268" s="15" t="s">
        <v>209</v>
      </c>
      <c r="G268" s="87">
        <f t="shared" si="23"/>
        <v>0</v>
      </c>
      <c r="H268" s="87">
        <f>H269</f>
        <v>0</v>
      </c>
      <c r="I268" s="87"/>
    </row>
    <row r="269" spans="1:9" ht="13.5" hidden="1">
      <c r="A269" s="58" t="s">
        <v>210</v>
      </c>
      <c r="B269" s="59" t="s">
        <v>175</v>
      </c>
      <c r="C269" s="15" t="s">
        <v>375</v>
      </c>
      <c r="D269" s="15" t="s">
        <v>149</v>
      </c>
      <c r="E269" s="15" t="s">
        <v>63</v>
      </c>
      <c r="F269" s="15" t="s">
        <v>275</v>
      </c>
      <c r="G269" s="87">
        <f t="shared" si="23"/>
        <v>0</v>
      </c>
      <c r="H269" s="87"/>
      <c r="I269" s="87"/>
    </row>
    <row r="270" spans="1:9" ht="27" hidden="1">
      <c r="A270" s="58" t="s">
        <v>212</v>
      </c>
      <c r="B270" s="59" t="s">
        <v>175</v>
      </c>
      <c r="C270" s="15" t="s">
        <v>375</v>
      </c>
      <c r="D270" s="15" t="s">
        <v>149</v>
      </c>
      <c r="E270" s="15" t="s">
        <v>60</v>
      </c>
      <c r="F270" s="15" t="s">
        <v>393</v>
      </c>
      <c r="G270" s="87">
        <f t="shared" si="23"/>
        <v>0</v>
      </c>
      <c r="H270" s="87">
        <f>H271</f>
        <v>0</v>
      </c>
      <c r="I270" s="87"/>
    </row>
    <row r="271" spans="1:9" ht="41.25" hidden="1">
      <c r="A271" s="58" t="s">
        <v>208</v>
      </c>
      <c r="B271" s="59" t="s">
        <v>175</v>
      </c>
      <c r="C271" s="15" t="s">
        <v>375</v>
      </c>
      <c r="D271" s="15" t="s">
        <v>149</v>
      </c>
      <c r="E271" s="15" t="s">
        <v>60</v>
      </c>
      <c r="F271" s="15" t="s">
        <v>209</v>
      </c>
      <c r="G271" s="87">
        <f t="shared" si="23"/>
        <v>0</v>
      </c>
      <c r="H271" s="87">
        <f>H272</f>
        <v>0</v>
      </c>
      <c r="I271" s="87"/>
    </row>
    <row r="272" spans="1:9" ht="13.5" hidden="1">
      <c r="A272" s="58" t="s">
        <v>210</v>
      </c>
      <c r="B272" s="59">
        <v>951</v>
      </c>
      <c r="C272" s="15" t="s">
        <v>375</v>
      </c>
      <c r="D272" s="15" t="s">
        <v>149</v>
      </c>
      <c r="E272" s="15" t="s">
        <v>64</v>
      </c>
      <c r="F272" s="15" t="s">
        <v>275</v>
      </c>
      <c r="G272" s="87">
        <f t="shared" si="23"/>
        <v>0</v>
      </c>
      <c r="H272" s="87"/>
      <c r="I272" s="87"/>
    </row>
    <row r="273" spans="1:9" ht="41.25" hidden="1">
      <c r="A273" s="38" t="s">
        <v>462</v>
      </c>
      <c r="B273" s="59" t="s">
        <v>175</v>
      </c>
      <c r="C273" s="15" t="s">
        <v>375</v>
      </c>
      <c r="D273" s="15" t="s">
        <v>375</v>
      </c>
      <c r="E273" s="15" t="s">
        <v>446</v>
      </c>
      <c r="F273" s="15" t="s">
        <v>393</v>
      </c>
      <c r="G273" s="87">
        <f t="shared" si="23"/>
        <v>0</v>
      </c>
      <c r="H273" s="87">
        <f>H274</f>
        <v>0</v>
      </c>
      <c r="I273" s="87"/>
    </row>
    <row r="274" spans="1:9" ht="27" hidden="1">
      <c r="A274" s="10" t="s">
        <v>185</v>
      </c>
      <c r="B274" s="59" t="s">
        <v>175</v>
      </c>
      <c r="C274" s="15" t="s">
        <v>375</v>
      </c>
      <c r="D274" s="15" t="s">
        <v>375</v>
      </c>
      <c r="E274" s="15" t="s">
        <v>447</v>
      </c>
      <c r="F274" s="15" t="s">
        <v>156</v>
      </c>
      <c r="G274" s="87">
        <f t="shared" si="23"/>
        <v>0</v>
      </c>
      <c r="H274" s="87">
        <f>H275</f>
        <v>0</v>
      </c>
      <c r="I274" s="87"/>
    </row>
    <row r="275" spans="1:9" ht="41.25" hidden="1">
      <c r="A275" s="58" t="s">
        <v>186</v>
      </c>
      <c r="B275" s="59" t="s">
        <v>175</v>
      </c>
      <c r="C275" s="15" t="s">
        <v>375</v>
      </c>
      <c r="D275" s="15" t="s">
        <v>375</v>
      </c>
      <c r="E275" s="15" t="s">
        <v>447</v>
      </c>
      <c r="F275" s="15" t="s">
        <v>187</v>
      </c>
      <c r="G275" s="87">
        <f t="shared" si="23"/>
        <v>0</v>
      </c>
      <c r="H275" s="87">
        <v>0</v>
      </c>
      <c r="I275" s="87"/>
    </row>
    <row r="276" spans="1:9" ht="18.75" customHeight="1">
      <c r="A276" s="38" t="s">
        <v>558</v>
      </c>
      <c r="B276" s="56" t="s">
        <v>175</v>
      </c>
      <c r="C276" s="42" t="s">
        <v>375</v>
      </c>
      <c r="D276" s="42" t="s">
        <v>154</v>
      </c>
      <c r="E276" s="42" t="s">
        <v>307</v>
      </c>
      <c r="F276" s="42" t="s">
        <v>393</v>
      </c>
      <c r="G276" s="76">
        <f t="shared" si="23"/>
        <v>13782.769999999999</v>
      </c>
      <c r="H276" s="76">
        <f>H277+H288+H292</f>
        <v>13782.769999999999</v>
      </c>
      <c r="I276" s="76">
        <f>I277+I288+I292</f>
        <v>0</v>
      </c>
    </row>
    <row r="277" spans="1:9" ht="41.25">
      <c r="A277" s="38" t="s">
        <v>461</v>
      </c>
      <c r="B277" s="56" t="s">
        <v>175</v>
      </c>
      <c r="C277" s="42" t="s">
        <v>375</v>
      </c>
      <c r="D277" s="42" t="s">
        <v>154</v>
      </c>
      <c r="E277" s="42" t="s">
        <v>307</v>
      </c>
      <c r="F277" s="42" t="s">
        <v>393</v>
      </c>
      <c r="G277" s="76">
        <f t="shared" si="23"/>
        <v>13782.769999999999</v>
      </c>
      <c r="H277" s="76">
        <f>H278</f>
        <v>13782.769999999999</v>
      </c>
      <c r="I277" s="76"/>
    </row>
    <row r="278" spans="1:9" ht="57" customHeight="1">
      <c r="A278" s="81" t="s">
        <v>856</v>
      </c>
      <c r="B278" s="59" t="s">
        <v>175</v>
      </c>
      <c r="C278" s="15" t="s">
        <v>375</v>
      </c>
      <c r="D278" s="15" t="s">
        <v>154</v>
      </c>
      <c r="E278" s="15" t="s">
        <v>78</v>
      </c>
      <c r="F278" s="15" t="s">
        <v>393</v>
      </c>
      <c r="G278" s="67">
        <f t="shared" si="23"/>
        <v>13782.769999999999</v>
      </c>
      <c r="H278" s="87">
        <f>H279+H282+H285</f>
        <v>13782.769999999999</v>
      </c>
      <c r="I278" s="87"/>
    </row>
    <row r="279" spans="1:9" ht="27" hidden="1">
      <c r="A279" s="58" t="s">
        <v>786</v>
      </c>
      <c r="B279" s="59" t="s">
        <v>175</v>
      </c>
      <c r="C279" s="15" t="s">
        <v>375</v>
      </c>
      <c r="D279" s="15" t="s">
        <v>154</v>
      </c>
      <c r="E279" s="15" t="s">
        <v>78</v>
      </c>
      <c r="F279" s="15" t="s">
        <v>393</v>
      </c>
      <c r="G279" s="67">
        <f>H279</f>
        <v>0</v>
      </c>
      <c r="H279" s="87">
        <f>H280</f>
        <v>0</v>
      </c>
      <c r="I279" s="87"/>
    </row>
    <row r="280" spans="1:9" ht="41.25" hidden="1">
      <c r="A280" s="58" t="s">
        <v>208</v>
      </c>
      <c r="B280" s="59" t="s">
        <v>175</v>
      </c>
      <c r="C280" s="15" t="s">
        <v>375</v>
      </c>
      <c r="D280" s="15" t="s">
        <v>154</v>
      </c>
      <c r="E280" s="15" t="s">
        <v>78</v>
      </c>
      <c r="F280" s="15" t="s">
        <v>209</v>
      </c>
      <c r="G280" s="67">
        <f>H280</f>
        <v>0</v>
      </c>
      <c r="H280" s="87">
        <f>H281</f>
        <v>0</v>
      </c>
      <c r="I280" s="87"/>
    </row>
    <row r="281" spans="1:9" ht="13.5" hidden="1">
      <c r="A281" s="58" t="s">
        <v>210</v>
      </c>
      <c r="B281" s="59" t="s">
        <v>175</v>
      </c>
      <c r="C281" s="15" t="s">
        <v>375</v>
      </c>
      <c r="D281" s="15" t="s">
        <v>154</v>
      </c>
      <c r="E281" s="15" t="s">
        <v>78</v>
      </c>
      <c r="F281" s="15" t="s">
        <v>275</v>
      </c>
      <c r="G281" s="67">
        <f>H281</f>
        <v>0</v>
      </c>
      <c r="H281" s="87">
        <v>0</v>
      </c>
      <c r="I281" s="87"/>
    </row>
    <row r="282" spans="1:9" ht="27">
      <c r="A282" s="58" t="s">
        <v>211</v>
      </c>
      <c r="B282" s="59" t="s">
        <v>175</v>
      </c>
      <c r="C282" s="15" t="s">
        <v>375</v>
      </c>
      <c r="D282" s="15" t="s">
        <v>154</v>
      </c>
      <c r="E282" s="25" t="s">
        <v>857</v>
      </c>
      <c r="F282" s="15" t="s">
        <v>393</v>
      </c>
      <c r="G282" s="67">
        <f t="shared" si="23"/>
        <v>9555.715999999999</v>
      </c>
      <c r="H282" s="87">
        <f>H283</f>
        <v>9555.715999999999</v>
      </c>
      <c r="I282" s="87"/>
    </row>
    <row r="283" spans="1:9" ht="41.25">
      <c r="A283" s="58" t="s">
        <v>208</v>
      </c>
      <c r="B283" s="59" t="s">
        <v>175</v>
      </c>
      <c r="C283" s="15" t="s">
        <v>375</v>
      </c>
      <c r="D283" s="15" t="s">
        <v>154</v>
      </c>
      <c r="E283" s="25" t="s">
        <v>857</v>
      </c>
      <c r="F283" s="15" t="s">
        <v>209</v>
      </c>
      <c r="G283" s="67">
        <f t="shared" si="23"/>
        <v>9555.715999999999</v>
      </c>
      <c r="H283" s="87">
        <f>H284</f>
        <v>9555.715999999999</v>
      </c>
      <c r="I283" s="87"/>
    </row>
    <row r="284" spans="1:9" ht="13.5">
      <c r="A284" s="58" t="s">
        <v>210</v>
      </c>
      <c r="B284" s="59" t="s">
        <v>175</v>
      </c>
      <c r="C284" s="15" t="s">
        <v>375</v>
      </c>
      <c r="D284" s="15" t="s">
        <v>154</v>
      </c>
      <c r="E284" s="25" t="s">
        <v>857</v>
      </c>
      <c r="F284" s="15" t="s">
        <v>275</v>
      </c>
      <c r="G284" s="67">
        <f t="shared" si="23"/>
        <v>9555.715999999999</v>
      </c>
      <c r="H284" s="67">
        <f>9282.416+273.3</f>
        <v>9555.715999999999</v>
      </c>
      <c r="I284" s="87"/>
    </row>
    <row r="285" spans="1:9" ht="27">
      <c r="A285" s="58" t="s">
        <v>212</v>
      </c>
      <c r="B285" s="59" t="s">
        <v>175</v>
      </c>
      <c r="C285" s="15" t="s">
        <v>375</v>
      </c>
      <c r="D285" s="15" t="s">
        <v>154</v>
      </c>
      <c r="E285" s="25" t="s">
        <v>858</v>
      </c>
      <c r="F285" s="15" t="s">
        <v>393</v>
      </c>
      <c r="G285" s="67">
        <f t="shared" si="23"/>
        <v>4227.054</v>
      </c>
      <c r="H285" s="87">
        <f>H286</f>
        <v>4227.054</v>
      </c>
      <c r="I285" s="87"/>
    </row>
    <row r="286" spans="1:9" ht="41.25">
      <c r="A286" s="58" t="s">
        <v>208</v>
      </c>
      <c r="B286" s="59" t="s">
        <v>175</v>
      </c>
      <c r="C286" s="15" t="s">
        <v>375</v>
      </c>
      <c r="D286" s="15" t="s">
        <v>154</v>
      </c>
      <c r="E286" s="25" t="s">
        <v>858</v>
      </c>
      <c r="F286" s="15" t="s">
        <v>209</v>
      </c>
      <c r="G286" s="67">
        <f t="shared" si="23"/>
        <v>4227.054</v>
      </c>
      <c r="H286" s="87">
        <f>H287</f>
        <v>4227.054</v>
      </c>
      <c r="I286" s="87"/>
    </row>
    <row r="287" spans="1:9" ht="13.5">
      <c r="A287" s="58" t="s">
        <v>210</v>
      </c>
      <c r="B287" s="59" t="s">
        <v>175</v>
      </c>
      <c r="C287" s="15" t="s">
        <v>375</v>
      </c>
      <c r="D287" s="15" t="s">
        <v>154</v>
      </c>
      <c r="E287" s="25" t="s">
        <v>858</v>
      </c>
      <c r="F287" s="15" t="s">
        <v>275</v>
      </c>
      <c r="G287" s="67">
        <f t="shared" si="23"/>
        <v>4227.054</v>
      </c>
      <c r="H287" s="67">
        <f>4030.554+196.5</f>
        <v>4227.054</v>
      </c>
      <c r="I287" s="87"/>
    </row>
    <row r="288" spans="1:9" ht="14.25" hidden="1">
      <c r="A288" s="98" t="s">
        <v>550</v>
      </c>
      <c r="B288" s="59" t="s">
        <v>175</v>
      </c>
      <c r="C288" s="15" t="s">
        <v>375</v>
      </c>
      <c r="D288" s="15" t="s">
        <v>154</v>
      </c>
      <c r="E288" s="55" t="s">
        <v>307</v>
      </c>
      <c r="F288" s="55" t="s">
        <v>393</v>
      </c>
      <c r="G288" s="67">
        <f t="shared" si="23"/>
        <v>0</v>
      </c>
      <c r="H288" s="70">
        <f>H289</f>
        <v>0</v>
      </c>
      <c r="I288" s="70"/>
    </row>
    <row r="289" spans="1:9" ht="27" hidden="1">
      <c r="A289" s="58" t="s">
        <v>559</v>
      </c>
      <c r="B289" s="59" t="s">
        <v>175</v>
      </c>
      <c r="C289" s="15" t="s">
        <v>375</v>
      </c>
      <c r="D289" s="15" t="s">
        <v>154</v>
      </c>
      <c r="E289" s="25" t="s">
        <v>307</v>
      </c>
      <c r="F289" s="25" t="s">
        <v>393</v>
      </c>
      <c r="G289" s="67">
        <f t="shared" si="23"/>
        <v>0</v>
      </c>
      <c r="H289" s="67">
        <f>H290</f>
        <v>0</v>
      </c>
      <c r="I289" s="67"/>
    </row>
    <row r="290" spans="1:9" ht="41.25" hidden="1">
      <c r="A290" s="58" t="s">
        <v>208</v>
      </c>
      <c r="B290" s="59" t="s">
        <v>175</v>
      </c>
      <c r="C290" s="15" t="s">
        <v>375</v>
      </c>
      <c r="D290" s="15" t="s">
        <v>154</v>
      </c>
      <c r="E290" s="25" t="s">
        <v>552</v>
      </c>
      <c r="F290" s="25" t="s">
        <v>209</v>
      </c>
      <c r="G290" s="67">
        <f t="shared" si="23"/>
        <v>0</v>
      </c>
      <c r="H290" s="67">
        <f>H291</f>
        <v>0</v>
      </c>
      <c r="I290" s="67"/>
    </row>
    <row r="291" spans="1:9" ht="13.5" hidden="1">
      <c r="A291" s="58" t="s">
        <v>210</v>
      </c>
      <c r="B291" s="59" t="s">
        <v>175</v>
      </c>
      <c r="C291" s="15" t="s">
        <v>375</v>
      </c>
      <c r="D291" s="15" t="s">
        <v>154</v>
      </c>
      <c r="E291" s="25" t="s">
        <v>552</v>
      </c>
      <c r="F291" s="25" t="s">
        <v>275</v>
      </c>
      <c r="G291" s="67">
        <f t="shared" si="23"/>
        <v>0</v>
      </c>
      <c r="H291" s="67"/>
      <c r="I291" s="67"/>
    </row>
    <row r="292" spans="1:9" ht="41.25" hidden="1">
      <c r="A292" s="38" t="s">
        <v>461</v>
      </c>
      <c r="B292" s="59" t="s">
        <v>175</v>
      </c>
      <c r="C292" s="15" t="s">
        <v>375</v>
      </c>
      <c r="D292" s="15" t="s">
        <v>154</v>
      </c>
      <c r="E292" s="42" t="s">
        <v>307</v>
      </c>
      <c r="F292" s="42" t="s">
        <v>393</v>
      </c>
      <c r="G292" s="76">
        <f>G293</f>
        <v>0</v>
      </c>
      <c r="H292" s="76">
        <f>H293</f>
        <v>0</v>
      </c>
      <c r="I292" s="76">
        <f>I293</f>
        <v>0</v>
      </c>
    </row>
    <row r="293" spans="1:9" ht="72.75" customHeight="1" hidden="1">
      <c r="A293" s="98" t="s">
        <v>579</v>
      </c>
      <c r="B293" s="69" t="s">
        <v>175</v>
      </c>
      <c r="C293" s="55" t="s">
        <v>375</v>
      </c>
      <c r="D293" s="55" t="s">
        <v>154</v>
      </c>
      <c r="E293" s="55" t="s">
        <v>307</v>
      </c>
      <c r="F293" s="55" t="s">
        <v>393</v>
      </c>
      <c r="G293" s="70">
        <f>H293+I293</f>
        <v>0</v>
      </c>
      <c r="H293" s="70">
        <f>H294+H296</f>
        <v>0</v>
      </c>
      <c r="I293" s="70">
        <f>I294</f>
        <v>0</v>
      </c>
    </row>
    <row r="294" spans="1:9" ht="69" hidden="1">
      <c r="A294" s="10" t="s">
        <v>622</v>
      </c>
      <c r="B294" s="12" t="s">
        <v>175</v>
      </c>
      <c r="C294" s="25" t="s">
        <v>375</v>
      </c>
      <c r="D294" s="25" t="s">
        <v>154</v>
      </c>
      <c r="E294" s="25" t="s">
        <v>685</v>
      </c>
      <c r="F294" s="25" t="s">
        <v>209</v>
      </c>
      <c r="G294" s="67">
        <f>G295</f>
        <v>0</v>
      </c>
      <c r="H294" s="67">
        <f>H295</f>
        <v>0</v>
      </c>
      <c r="I294" s="67">
        <f>I295</f>
        <v>0</v>
      </c>
    </row>
    <row r="295" spans="1:9" ht="13.5" hidden="1">
      <c r="A295" s="10" t="s">
        <v>210</v>
      </c>
      <c r="B295" s="12" t="s">
        <v>175</v>
      </c>
      <c r="C295" s="25" t="s">
        <v>375</v>
      </c>
      <c r="D295" s="25" t="s">
        <v>154</v>
      </c>
      <c r="E295" s="25" t="s">
        <v>685</v>
      </c>
      <c r="F295" s="25" t="s">
        <v>275</v>
      </c>
      <c r="G295" s="67">
        <f>H295+I295</f>
        <v>0</v>
      </c>
      <c r="H295" s="67"/>
      <c r="I295" s="67">
        <v>0</v>
      </c>
    </row>
    <row r="296" spans="1:9" ht="96.75" hidden="1">
      <c r="A296" s="10" t="s">
        <v>623</v>
      </c>
      <c r="B296" s="12" t="s">
        <v>175</v>
      </c>
      <c r="C296" s="25" t="s">
        <v>375</v>
      </c>
      <c r="D296" s="25" t="s">
        <v>154</v>
      </c>
      <c r="E296" s="25" t="s">
        <v>686</v>
      </c>
      <c r="F296" s="25" t="s">
        <v>209</v>
      </c>
      <c r="G296" s="67">
        <f>G297</f>
        <v>0</v>
      </c>
      <c r="H296" s="67">
        <f>H297</f>
        <v>0</v>
      </c>
      <c r="I296" s="67">
        <f>I297</f>
        <v>0</v>
      </c>
    </row>
    <row r="297" spans="1:9" ht="13.5" hidden="1">
      <c r="A297" s="10" t="s">
        <v>210</v>
      </c>
      <c r="B297" s="12" t="s">
        <v>175</v>
      </c>
      <c r="C297" s="25" t="s">
        <v>375</v>
      </c>
      <c r="D297" s="25" t="s">
        <v>154</v>
      </c>
      <c r="E297" s="25" t="s">
        <v>686</v>
      </c>
      <c r="F297" s="25" t="s">
        <v>275</v>
      </c>
      <c r="G297" s="67">
        <f>H297+I297</f>
        <v>0</v>
      </c>
      <c r="H297" s="67">
        <v>0</v>
      </c>
      <c r="I297" s="67">
        <v>0</v>
      </c>
    </row>
    <row r="298" spans="1:9" ht="22.5" customHeight="1" hidden="1">
      <c r="A298" s="10"/>
      <c r="B298" s="12"/>
      <c r="C298" s="25"/>
      <c r="D298" s="25"/>
      <c r="E298" s="25"/>
      <c r="F298" s="25"/>
      <c r="G298" s="67"/>
      <c r="H298" s="67"/>
      <c r="I298" s="67"/>
    </row>
    <row r="299" spans="1:9" ht="41.25">
      <c r="A299" s="82" t="s">
        <v>448</v>
      </c>
      <c r="B299" s="136">
        <v>951</v>
      </c>
      <c r="C299" s="137" t="s">
        <v>375</v>
      </c>
      <c r="D299" s="137" t="s">
        <v>360</v>
      </c>
      <c r="E299" s="42" t="s">
        <v>33</v>
      </c>
      <c r="F299" s="137" t="s">
        <v>393</v>
      </c>
      <c r="G299" s="94">
        <f aca="true" t="shared" si="24" ref="G299:G308">H299+I299</f>
        <v>111</v>
      </c>
      <c r="H299" s="94">
        <f>H300</f>
        <v>111</v>
      </c>
      <c r="I299" s="94">
        <f aca="true" t="shared" si="25" ref="H299:I301">I300</f>
        <v>0</v>
      </c>
    </row>
    <row r="300" spans="1:9" ht="34.5" customHeight="1">
      <c r="A300" s="83" t="s">
        <v>441</v>
      </c>
      <c r="B300" s="59">
        <v>951</v>
      </c>
      <c r="C300" s="15" t="s">
        <v>375</v>
      </c>
      <c r="D300" s="15" t="s">
        <v>360</v>
      </c>
      <c r="E300" s="15" t="s">
        <v>34</v>
      </c>
      <c r="F300" s="15" t="s">
        <v>393</v>
      </c>
      <c r="G300" s="87">
        <f t="shared" si="24"/>
        <v>111</v>
      </c>
      <c r="H300" s="87">
        <f t="shared" si="25"/>
        <v>111</v>
      </c>
      <c r="I300" s="87">
        <f t="shared" si="25"/>
        <v>0</v>
      </c>
    </row>
    <row r="301" spans="1:9" ht="27">
      <c r="A301" s="58" t="s">
        <v>185</v>
      </c>
      <c r="B301" s="59">
        <v>951</v>
      </c>
      <c r="C301" s="15" t="s">
        <v>375</v>
      </c>
      <c r="D301" s="15" t="s">
        <v>360</v>
      </c>
      <c r="E301" s="15" t="s">
        <v>37</v>
      </c>
      <c r="F301" s="15" t="s">
        <v>156</v>
      </c>
      <c r="G301" s="87">
        <f t="shared" si="24"/>
        <v>111</v>
      </c>
      <c r="H301" s="87">
        <f t="shared" si="25"/>
        <v>111</v>
      </c>
      <c r="I301" s="87">
        <f t="shared" si="25"/>
        <v>0</v>
      </c>
    </row>
    <row r="302" spans="1:9" ht="41.25">
      <c r="A302" s="60" t="s">
        <v>186</v>
      </c>
      <c r="B302" s="59">
        <v>951</v>
      </c>
      <c r="C302" s="15" t="s">
        <v>375</v>
      </c>
      <c r="D302" s="15" t="s">
        <v>360</v>
      </c>
      <c r="E302" s="15" t="s">
        <v>37</v>
      </c>
      <c r="F302" s="15" t="s">
        <v>187</v>
      </c>
      <c r="G302" s="87">
        <f t="shared" si="24"/>
        <v>111</v>
      </c>
      <c r="H302" s="87">
        <v>111</v>
      </c>
      <c r="I302" s="87"/>
    </row>
    <row r="303" spans="1:9" ht="41.25" hidden="1">
      <c r="A303" s="38" t="s">
        <v>273</v>
      </c>
      <c r="B303" s="59">
        <v>951</v>
      </c>
      <c r="C303" s="15" t="s">
        <v>375</v>
      </c>
      <c r="D303" s="15" t="s">
        <v>360</v>
      </c>
      <c r="E303" s="42" t="s">
        <v>43</v>
      </c>
      <c r="F303" s="15" t="s">
        <v>393</v>
      </c>
      <c r="G303" s="87">
        <f t="shared" si="24"/>
        <v>0</v>
      </c>
      <c r="H303" s="87">
        <f>H304</f>
        <v>0</v>
      </c>
      <c r="I303" s="87"/>
    </row>
    <row r="304" spans="1:9" ht="27" hidden="1">
      <c r="A304" s="58" t="s">
        <v>185</v>
      </c>
      <c r="B304" s="59">
        <v>951</v>
      </c>
      <c r="C304" s="15" t="s">
        <v>375</v>
      </c>
      <c r="D304" s="15" t="s">
        <v>360</v>
      </c>
      <c r="E304" s="25" t="s">
        <v>505</v>
      </c>
      <c r="F304" s="15" t="s">
        <v>156</v>
      </c>
      <c r="G304" s="87">
        <f t="shared" si="24"/>
        <v>0</v>
      </c>
      <c r="H304" s="87">
        <f>H305</f>
        <v>0</v>
      </c>
      <c r="I304" s="87"/>
    </row>
    <row r="305" spans="1:9" ht="41.25" hidden="1">
      <c r="A305" s="60" t="s">
        <v>186</v>
      </c>
      <c r="B305" s="59">
        <v>951</v>
      </c>
      <c r="C305" s="15" t="s">
        <v>375</v>
      </c>
      <c r="D305" s="15" t="s">
        <v>360</v>
      </c>
      <c r="E305" s="25" t="s">
        <v>505</v>
      </c>
      <c r="F305" s="15" t="s">
        <v>187</v>
      </c>
      <c r="G305" s="87">
        <f t="shared" si="24"/>
        <v>0</v>
      </c>
      <c r="H305" s="87">
        <v>0</v>
      </c>
      <c r="I305" s="87"/>
    </row>
    <row r="306" spans="1:9" s="85" customFormat="1" ht="27">
      <c r="A306" s="38" t="s">
        <v>914</v>
      </c>
      <c r="B306" s="56">
        <v>951</v>
      </c>
      <c r="C306" s="42" t="s">
        <v>375</v>
      </c>
      <c r="D306" s="42" t="s">
        <v>360</v>
      </c>
      <c r="E306" s="42" t="s">
        <v>862</v>
      </c>
      <c r="F306" s="42" t="s">
        <v>393</v>
      </c>
      <c r="G306" s="76">
        <f t="shared" si="24"/>
        <v>40</v>
      </c>
      <c r="H306" s="76">
        <f>H307</f>
        <v>40</v>
      </c>
      <c r="I306" s="76">
        <f>I307</f>
        <v>0</v>
      </c>
    </row>
    <row r="307" spans="1:9" ht="27">
      <c r="A307" s="10" t="s">
        <v>185</v>
      </c>
      <c r="B307" s="56">
        <v>951</v>
      </c>
      <c r="C307" s="15" t="s">
        <v>375</v>
      </c>
      <c r="D307" s="15" t="s">
        <v>360</v>
      </c>
      <c r="E307" s="25" t="s">
        <v>861</v>
      </c>
      <c r="F307" s="25" t="s">
        <v>156</v>
      </c>
      <c r="G307" s="67">
        <f t="shared" si="24"/>
        <v>40</v>
      </c>
      <c r="H307" s="67">
        <f>H308</f>
        <v>40</v>
      </c>
      <c r="I307" s="67">
        <f>I308</f>
        <v>0</v>
      </c>
    </row>
    <row r="308" spans="1:9" ht="41.25">
      <c r="A308" s="31" t="s">
        <v>186</v>
      </c>
      <c r="B308" s="56">
        <v>951</v>
      </c>
      <c r="C308" s="15" t="s">
        <v>375</v>
      </c>
      <c r="D308" s="15" t="s">
        <v>360</v>
      </c>
      <c r="E308" s="25" t="s">
        <v>864</v>
      </c>
      <c r="F308" s="25" t="s">
        <v>187</v>
      </c>
      <c r="G308" s="67">
        <f t="shared" si="24"/>
        <v>40</v>
      </c>
      <c r="H308" s="67">
        <v>40</v>
      </c>
      <c r="I308" s="67"/>
    </row>
    <row r="309" spans="1:9" ht="13.5" hidden="1">
      <c r="A309" s="60"/>
      <c r="B309" s="59"/>
      <c r="C309" s="15"/>
      <c r="D309" s="15"/>
      <c r="E309" s="25"/>
      <c r="F309" s="15"/>
      <c r="G309" s="87"/>
      <c r="H309" s="87"/>
      <c r="I309" s="87"/>
    </row>
    <row r="310" spans="1:9" ht="27">
      <c r="A310" s="80" t="s">
        <v>150</v>
      </c>
      <c r="B310" s="59">
        <v>951</v>
      </c>
      <c r="C310" s="15" t="s">
        <v>375</v>
      </c>
      <c r="D310" s="15" t="s">
        <v>360</v>
      </c>
      <c r="E310" s="15" t="s">
        <v>15</v>
      </c>
      <c r="F310" s="15" t="s">
        <v>393</v>
      </c>
      <c r="G310" s="87">
        <f aca="true" t="shared" si="26" ref="G310:G333">H310+I310</f>
        <v>3582.1879999999996</v>
      </c>
      <c r="H310" s="87">
        <f>H311</f>
        <v>3582.1879999999996</v>
      </c>
      <c r="I310" s="87">
        <f>I311</f>
        <v>0</v>
      </c>
    </row>
    <row r="311" spans="1:9" ht="42.75" customHeight="1">
      <c r="A311" s="58" t="s">
        <v>151</v>
      </c>
      <c r="B311" s="59">
        <v>951</v>
      </c>
      <c r="C311" s="15" t="s">
        <v>375</v>
      </c>
      <c r="D311" s="15" t="s">
        <v>360</v>
      </c>
      <c r="E311" s="15" t="s">
        <v>16</v>
      </c>
      <c r="F311" s="15" t="s">
        <v>393</v>
      </c>
      <c r="G311" s="87">
        <f t="shared" si="26"/>
        <v>3582.1879999999996</v>
      </c>
      <c r="H311" s="87">
        <f>H312</f>
        <v>3582.1879999999996</v>
      </c>
      <c r="I311" s="87">
        <f>I312</f>
        <v>0</v>
      </c>
    </row>
    <row r="312" spans="1:11" ht="41.25">
      <c r="A312" s="58" t="s">
        <v>155</v>
      </c>
      <c r="B312" s="59">
        <v>951</v>
      </c>
      <c r="C312" s="15" t="s">
        <v>375</v>
      </c>
      <c r="D312" s="15" t="s">
        <v>360</v>
      </c>
      <c r="E312" s="15" t="s">
        <v>19</v>
      </c>
      <c r="F312" s="15" t="s">
        <v>393</v>
      </c>
      <c r="G312" s="87">
        <f t="shared" si="26"/>
        <v>3582.1879999999996</v>
      </c>
      <c r="H312" s="87">
        <f>H313+H315</f>
        <v>3582.1879999999996</v>
      </c>
      <c r="I312" s="87">
        <f>I313+I315</f>
        <v>0</v>
      </c>
      <c r="K312" s="66"/>
    </row>
    <row r="313" spans="1:9" ht="81.75" customHeight="1">
      <c r="A313" s="58" t="s">
        <v>182</v>
      </c>
      <c r="B313" s="59">
        <v>951</v>
      </c>
      <c r="C313" s="15" t="s">
        <v>375</v>
      </c>
      <c r="D313" s="15" t="s">
        <v>360</v>
      </c>
      <c r="E313" s="15" t="s">
        <v>19</v>
      </c>
      <c r="F313" s="15" t="s">
        <v>152</v>
      </c>
      <c r="G313" s="87">
        <f t="shared" si="26"/>
        <v>3508.7</v>
      </c>
      <c r="H313" s="87">
        <f>H314</f>
        <v>3508.7</v>
      </c>
      <c r="I313" s="87">
        <f>I314</f>
        <v>0</v>
      </c>
    </row>
    <row r="314" spans="1:10" ht="27">
      <c r="A314" s="58" t="s">
        <v>184</v>
      </c>
      <c r="B314" s="59">
        <v>951</v>
      </c>
      <c r="C314" s="15" t="s">
        <v>375</v>
      </c>
      <c r="D314" s="15" t="s">
        <v>360</v>
      </c>
      <c r="E314" s="15" t="s">
        <v>19</v>
      </c>
      <c r="F314" s="15" t="s">
        <v>183</v>
      </c>
      <c r="G314" s="87">
        <f t="shared" si="26"/>
        <v>3508.7</v>
      </c>
      <c r="H314" s="87">
        <f>2645.7+64+799</f>
        <v>3508.7</v>
      </c>
      <c r="I314" s="87"/>
      <c r="J314" s="66"/>
    </row>
    <row r="315" spans="1:9" ht="27">
      <c r="A315" s="58" t="s">
        <v>185</v>
      </c>
      <c r="B315" s="59">
        <v>951</v>
      </c>
      <c r="C315" s="15" t="s">
        <v>375</v>
      </c>
      <c r="D315" s="15" t="s">
        <v>360</v>
      </c>
      <c r="E315" s="15" t="s">
        <v>19</v>
      </c>
      <c r="F315" s="15" t="s">
        <v>156</v>
      </c>
      <c r="G315" s="87">
        <f t="shared" si="26"/>
        <v>73.488</v>
      </c>
      <c r="H315" s="87">
        <f>H316</f>
        <v>73.488</v>
      </c>
      <c r="I315" s="87">
        <f>I316</f>
        <v>0</v>
      </c>
    </row>
    <row r="316" spans="1:9" ht="41.25">
      <c r="A316" s="60" t="s">
        <v>186</v>
      </c>
      <c r="B316" s="59">
        <v>951</v>
      </c>
      <c r="C316" s="15" t="s">
        <v>375</v>
      </c>
      <c r="D316" s="15" t="s">
        <v>360</v>
      </c>
      <c r="E316" s="15" t="s">
        <v>19</v>
      </c>
      <c r="F316" s="15" t="s">
        <v>187</v>
      </c>
      <c r="G316" s="87">
        <f t="shared" si="26"/>
        <v>73.488</v>
      </c>
      <c r="H316" s="87">
        <v>73.488</v>
      </c>
      <c r="I316" s="87"/>
    </row>
    <row r="317" spans="1:11" ht="70.5" customHeight="1">
      <c r="A317" s="10" t="s">
        <v>650</v>
      </c>
      <c r="B317" s="12">
        <v>951</v>
      </c>
      <c r="C317" s="25" t="s">
        <v>375</v>
      </c>
      <c r="D317" s="25" t="s">
        <v>360</v>
      </c>
      <c r="E317" s="25" t="s">
        <v>657</v>
      </c>
      <c r="F317" s="25" t="s">
        <v>393</v>
      </c>
      <c r="G317" s="67">
        <f t="shared" si="26"/>
        <v>1950.219</v>
      </c>
      <c r="H317" s="67">
        <f>H318+H320</f>
        <v>0</v>
      </c>
      <c r="I317" s="67">
        <f>I318+I320</f>
        <v>1950.219</v>
      </c>
      <c r="K317" s="66"/>
    </row>
    <row r="318" spans="1:9" ht="78" customHeight="1">
      <c r="A318" s="10" t="s">
        <v>182</v>
      </c>
      <c r="B318" s="12">
        <v>951</v>
      </c>
      <c r="C318" s="25" t="s">
        <v>375</v>
      </c>
      <c r="D318" s="25" t="s">
        <v>360</v>
      </c>
      <c r="E318" s="25" t="s">
        <v>657</v>
      </c>
      <c r="F318" s="25" t="s">
        <v>152</v>
      </c>
      <c r="G318" s="67">
        <f t="shared" si="26"/>
        <v>1364.541</v>
      </c>
      <c r="H318" s="67">
        <f>H319</f>
        <v>0</v>
      </c>
      <c r="I318" s="67">
        <f>I319</f>
        <v>1364.541</v>
      </c>
    </row>
    <row r="319" spans="1:9" ht="27">
      <c r="A319" s="31" t="s">
        <v>184</v>
      </c>
      <c r="B319" s="12">
        <v>951</v>
      </c>
      <c r="C319" s="25" t="s">
        <v>375</v>
      </c>
      <c r="D319" s="25" t="s">
        <v>360</v>
      </c>
      <c r="E319" s="25" t="s">
        <v>657</v>
      </c>
      <c r="F319" s="25" t="s">
        <v>183</v>
      </c>
      <c r="G319" s="67">
        <f t="shared" si="26"/>
        <v>1364.541</v>
      </c>
      <c r="H319" s="67"/>
      <c r="I319" s="67">
        <v>1364.541</v>
      </c>
    </row>
    <row r="320" spans="1:9" ht="27">
      <c r="A320" s="10" t="s">
        <v>185</v>
      </c>
      <c r="B320" s="12">
        <v>951</v>
      </c>
      <c r="C320" s="25" t="s">
        <v>375</v>
      </c>
      <c r="D320" s="25" t="s">
        <v>360</v>
      </c>
      <c r="E320" s="25" t="s">
        <v>657</v>
      </c>
      <c r="F320" s="25" t="s">
        <v>156</v>
      </c>
      <c r="G320" s="67">
        <f t="shared" si="26"/>
        <v>585.678</v>
      </c>
      <c r="H320" s="67">
        <f>H321</f>
        <v>0</v>
      </c>
      <c r="I320" s="67">
        <f>I321</f>
        <v>585.678</v>
      </c>
    </row>
    <row r="321" spans="1:9" ht="41.25">
      <c r="A321" s="31" t="s">
        <v>186</v>
      </c>
      <c r="B321" s="12">
        <v>951</v>
      </c>
      <c r="C321" s="25" t="s">
        <v>375</v>
      </c>
      <c r="D321" s="25" t="s">
        <v>360</v>
      </c>
      <c r="E321" s="25" t="s">
        <v>657</v>
      </c>
      <c r="F321" s="25" t="s">
        <v>187</v>
      </c>
      <c r="G321" s="67">
        <f t="shared" si="26"/>
        <v>585.678</v>
      </c>
      <c r="H321" s="67"/>
      <c r="I321" s="67">
        <v>585.678</v>
      </c>
    </row>
    <row r="322" spans="1:9" ht="13.5">
      <c r="A322" s="84" t="s">
        <v>181</v>
      </c>
      <c r="B322" s="138">
        <v>951</v>
      </c>
      <c r="C322" s="62" t="s">
        <v>363</v>
      </c>
      <c r="D322" s="62" t="s">
        <v>148</v>
      </c>
      <c r="E322" s="62" t="s">
        <v>307</v>
      </c>
      <c r="F322" s="62" t="s">
        <v>393</v>
      </c>
      <c r="G322" s="95">
        <f t="shared" si="26"/>
        <v>21097.27474</v>
      </c>
      <c r="H322" s="95">
        <f>H323+H376</f>
        <v>15521.651609999999</v>
      </c>
      <c r="I322" s="95">
        <f>I323+I376</f>
        <v>5575.62313</v>
      </c>
    </row>
    <row r="323" spans="1:9" ht="17.25" customHeight="1">
      <c r="A323" s="36" t="s">
        <v>427</v>
      </c>
      <c r="B323" s="12">
        <v>951</v>
      </c>
      <c r="C323" s="25" t="s">
        <v>363</v>
      </c>
      <c r="D323" s="25" t="s">
        <v>147</v>
      </c>
      <c r="E323" s="25" t="s">
        <v>307</v>
      </c>
      <c r="F323" s="25" t="s">
        <v>393</v>
      </c>
      <c r="G323" s="67">
        <f t="shared" si="26"/>
        <v>19899.489739999997</v>
      </c>
      <c r="H323" s="67">
        <f>H324+H373</f>
        <v>14323.86661</v>
      </c>
      <c r="I323" s="67">
        <f>I324+I373</f>
        <v>5575.62313</v>
      </c>
    </row>
    <row r="324" spans="1:9" ht="41.25" customHeight="1">
      <c r="A324" s="38" t="s">
        <v>461</v>
      </c>
      <c r="B324" s="56">
        <v>951</v>
      </c>
      <c r="C324" s="42" t="s">
        <v>363</v>
      </c>
      <c r="D324" s="42" t="s">
        <v>147</v>
      </c>
      <c r="E324" s="42" t="s">
        <v>102</v>
      </c>
      <c r="F324" s="42" t="s">
        <v>393</v>
      </c>
      <c r="G324" s="76">
        <f t="shared" si="26"/>
        <v>19899.489739999997</v>
      </c>
      <c r="H324" s="76">
        <f>H325+H330+H359+H363+H370+H351+H337+H344</f>
        <v>14323.86661</v>
      </c>
      <c r="I324" s="76">
        <f>I325+I330+I359+I363+I370+I351+I337+I344</f>
        <v>5575.62313</v>
      </c>
    </row>
    <row r="325" spans="1:9" ht="62.25" customHeight="1">
      <c r="A325" s="63" t="s">
        <v>511</v>
      </c>
      <c r="B325" s="12">
        <v>951</v>
      </c>
      <c r="C325" s="25" t="s">
        <v>363</v>
      </c>
      <c r="D325" s="25" t="s">
        <v>147</v>
      </c>
      <c r="E325" s="25" t="s">
        <v>79</v>
      </c>
      <c r="F325" s="25" t="s">
        <v>393</v>
      </c>
      <c r="G325" s="67">
        <f t="shared" si="26"/>
        <v>9661.785960000001</v>
      </c>
      <c r="H325" s="67">
        <f>H326+H328</f>
        <v>9661.785960000001</v>
      </c>
      <c r="I325" s="67">
        <f>I326</f>
        <v>0</v>
      </c>
    </row>
    <row r="326" spans="1:9" ht="41.25">
      <c r="A326" s="10" t="s">
        <v>208</v>
      </c>
      <c r="B326" s="12">
        <v>951</v>
      </c>
      <c r="C326" s="25" t="s">
        <v>363</v>
      </c>
      <c r="D326" s="25" t="s">
        <v>147</v>
      </c>
      <c r="E326" s="25" t="s">
        <v>80</v>
      </c>
      <c r="F326" s="25" t="s">
        <v>209</v>
      </c>
      <c r="G326" s="67">
        <f t="shared" si="26"/>
        <v>8812.830960000001</v>
      </c>
      <c r="H326" s="67">
        <f>H327</f>
        <v>8812.830960000001</v>
      </c>
      <c r="I326" s="67"/>
    </row>
    <row r="327" spans="1:9" ht="13.5">
      <c r="A327" s="10" t="s">
        <v>210</v>
      </c>
      <c r="B327" s="12">
        <v>951</v>
      </c>
      <c r="C327" s="25" t="s">
        <v>363</v>
      </c>
      <c r="D327" s="25" t="s">
        <v>147</v>
      </c>
      <c r="E327" s="25" t="s">
        <v>81</v>
      </c>
      <c r="F327" s="25" t="s">
        <v>275</v>
      </c>
      <c r="G327" s="67">
        <f t="shared" si="26"/>
        <v>8812.830960000001</v>
      </c>
      <c r="H327" s="67">
        <f>8843.134-30.30303-0.00001</f>
        <v>8812.830960000001</v>
      </c>
      <c r="I327" s="67"/>
    </row>
    <row r="328" spans="1:9" ht="99" customHeight="1">
      <c r="A328" s="10" t="s">
        <v>100</v>
      </c>
      <c r="B328" s="12">
        <v>951</v>
      </c>
      <c r="C328" s="25" t="s">
        <v>363</v>
      </c>
      <c r="D328" s="25" t="s">
        <v>147</v>
      </c>
      <c r="E328" s="25" t="s">
        <v>99</v>
      </c>
      <c r="F328" s="25" t="s">
        <v>209</v>
      </c>
      <c r="G328" s="67">
        <f t="shared" si="26"/>
        <v>848.9549999999999</v>
      </c>
      <c r="H328" s="67">
        <f>H329</f>
        <v>848.9549999999999</v>
      </c>
      <c r="I328" s="67"/>
    </row>
    <row r="329" spans="1:9" ht="16.5" customHeight="1">
      <c r="A329" s="10" t="s">
        <v>210</v>
      </c>
      <c r="B329" s="12">
        <v>951</v>
      </c>
      <c r="C329" s="25" t="s">
        <v>363</v>
      </c>
      <c r="D329" s="25" t="s">
        <v>147</v>
      </c>
      <c r="E329" s="25" t="s">
        <v>99</v>
      </c>
      <c r="F329" s="25" t="s">
        <v>275</v>
      </c>
      <c r="G329" s="67">
        <f t="shared" si="26"/>
        <v>848.9549999999999</v>
      </c>
      <c r="H329" s="67">
        <f>226.8+622.155</f>
        <v>848.9549999999999</v>
      </c>
      <c r="I329" s="67"/>
    </row>
    <row r="330" spans="1:9" ht="62.25" customHeight="1" hidden="1">
      <c r="A330" s="61" t="s">
        <v>560</v>
      </c>
      <c r="B330" s="12">
        <v>952</v>
      </c>
      <c r="C330" s="25" t="s">
        <v>363</v>
      </c>
      <c r="D330" s="25" t="s">
        <v>147</v>
      </c>
      <c r="E330" s="62" t="s">
        <v>79</v>
      </c>
      <c r="F330" s="62" t="s">
        <v>393</v>
      </c>
      <c r="G330" s="75">
        <f t="shared" si="26"/>
        <v>0</v>
      </c>
      <c r="H330" s="75">
        <f>H331+H334+H357</f>
        <v>0</v>
      </c>
      <c r="I330" s="75">
        <f>I331+I334+I357</f>
        <v>0</v>
      </c>
    </row>
    <row r="331" spans="1:9" ht="69" customHeight="1" hidden="1">
      <c r="A331" s="38" t="s">
        <v>561</v>
      </c>
      <c r="B331" s="12">
        <v>953</v>
      </c>
      <c r="C331" s="25" t="s">
        <v>363</v>
      </c>
      <c r="D331" s="25" t="s">
        <v>147</v>
      </c>
      <c r="E331" s="42" t="s">
        <v>562</v>
      </c>
      <c r="F331" s="42" t="s">
        <v>393</v>
      </c>
      <c r="G331" s="76">
        <f t="shared" si="26"/>
        <v>0</v>
      </c>
      <c r="H331" s="76">
        <f>H332</f>
        <v>0</v>
      </c>
      <c r="I331" s="76">
        <f>I332</f>
        <v>0</v>
      </c>
    </row>
    <row r="332" spans="1:9" ht="48" customHeight="1" hidden="1">
      <c r="A332" s="10" t="s">
        <v>208</v>
      </c>
      <c r="B332" s="12">
        <v>954</v>
      </c>
      <c r="C332" s="25" t="s">
        <v>363</v>
      </c>
      <c r="D332" s="25" t="s">
        <v>147</v>
      </c>
      <c r="E332" s="25" t="s">
        <v>562</v>
      </c>
      <c r="F332" s="25" t="s">
        <v>209</v>
      </c>
      <c r="G332" s="67">
        <f t="shared" si="26"/>
        <v>0</v>
      </c>
      <c r="H332" s="67">
        <f>H333</f>
        <v>0</v>
      </c>
      <c r="I332" s="67">
        <f>I333</f>
        <v>0</v>
      </c>
    </row>
    <row r="333" spans="1:9" ht="20.25" customHeight="1" hidden="1">
      <c r="A333" s="10" t="s">
        <v>210</v>
      </c>
      <c r="B333" s="12">
        <v>955</v>
      </c>
      <c r="C333" s="25" t="s">
        <v>363</v>
      </c>
      <c r="D333" s="25" t="s">
        <v>147</v>
      </c>
      <c r="E333" s="25" t="s">
        <v>562</v>
      </c>
      <c r="F333" s="25" t="s">
        <v>275</v>
      </c>
      <c r="G333" s="67">
        <f t="shared" si="26"/>
        <v>0</v>
      </c>
      <c r="H333" s="67"/>
      <c r="I333" s="67"/>
    </row>
    <row r="334" spans="1:9" ht="119.25" customHeight="1" hidden="1">
      <c r="A334" s="38" t="s">
        <v>590</v>
      </c>
      <c r="B334" s="12">
        <v>956</v>
      </c>
      <c r="C334" s="25" t="s">
        <v>363</v>
      </c>
      <c r="D334" s="25" t="s">
        <v>147</v>
      </c>
      <c r="E334" s="42" t="s">
        <v>563</v>
      </c>
      <c r="F334" s="42" t="s">
        <v>393</v>
      </c>
      <c r="G334" s="76">
        <f>H334</f>
        <v>0</v>
      </c>
      <c r="H334" s="76">
        <f>H335</f>
        <v>0</v>
      </c>
      <c r="I334" s="76"/>
    </row>
    <row r="335" spans="1:9" ht="48" customHeight="1" hidden="1">
      <c r="A335" s="10" t="s">
        <v>208</v>
      </c>
      <c r="B335" s="12">
        <v>957</v>
      </c>
      <c r="C335" s="25" t="s">
        <v>363</v>
      </c>
      <c r="D335" s="25" t="s">
        <v>147</v>
      </c>
      <c r="E335" s="25" t="s">
        <v>563</v>
      </c>
      <c r="F335" s="25" t="s">
        <v>209</v>
      </c>
      <c r="G335" s="67">
        <f>H335</f>
        <v>0</v>
      </c>
      <c r="H335" s="67">
        <f>H336</f>
        <v>0</v>
      </c>
      <c r="I335" s="67"/>
    </row>
    <row r="336" spans="1:9" ht="15.75" customHeight="1" hidden="1">
      <c r="A336" s="10" t="s">
        <v>210</v>
      </c>
      <c r="B336" s="12">
        <v>958</v>
      </c>
      <c r="C336" s="25" t="s">
        <v>363</v>
      </c>
      <c r="D336" s="25" t="s">
        <v>147</v>
      </c>
      <c r="E336" s="25" t="s">
        <v>563</v>
      </c>
      <c r="F336" s="25" t="s">
        <v>275</v>
      </c>
      <c r="G336" s="67">
        <f>H336</f>
        <v>0</v>
      </c>
      <c r="H336" s="67">
        <v>0</v>
      </c>
      <c r="I336" s="67"/>
    </row>
    <row r="337" spans="1:9" ht="45.75" customHeight="1">
      <c r="A337" s="61" t="s">
        <v>929</v>
      </c>
      <c r="B337" s="68">
        <v>951</v>
      </c>
      <c r="C337" s="62" t="s">
        <v>363</v>
      </c>
      <c r="D337" s="62" t="s">
        <v>147</v>
      </c>
      <c r="E337" s="62" t="s">
        <v>79</v>
      </c>
      <c r="F337" s="62" t="s">
        <v>393</v>
      </c>
      <c r="G337" s="75">
        <f aca="true" t="shared" si="27" ref="G337:G355">H337+I337</f>
        <v>3030.30303</v>
      </c>
      <c r="H337" s="75">
        <f>H341</f>
        <v>30.30303</v>
      </c>
      <c r="I337" s="75">
        <f>I338</f>
        <v>3000</v>
      </c>
    </row>
    <row r="338" spans="1:9" ht="60" customHeight="1">
      <c r="A338" s="10" t="s">
        <v>926</v>
      </c>
      <c r="B338" s="12">
        <v>951</v>
      </c>
      <c r="C338" s="25" t="s">
        <v>363</v>
      </c>
      <c r="D338" s="25" t="s">
        <v>147</v>
      </c>
      <c r="E338" s="25" t="s">
        <v>928</v>
      </c>
      <c r="F338" s="25" t="s">
        <v>393</v>
      </c>
      <c r="G338" s="67">
        <f t="shared" si="27"/>
        <v>3000</v>
      </c>
      <c r="H338" s="67">
        <v>0</v>
      </c>
      <c r="I338" s="67">
        <f>I339</f>
        <v>3000</v>
      </c>
    </row>
    <row r="339" spans="1:9" ht="46.5" customHeight="1">
      <c r="A339" s="10" t="s">
        <v>208</v>
      </c>
      <c r="B339" s="12">
        <v>951</v>
      </c>
      <c r="C339" s="25" t="s">
        <v>363</v>
      </c>
      <c r="D339" s="25" t="s">
        <v>147</v>
      </c>
      <c r="E339" s="25" t="s">
        <v>928</v>
      </c>
      <c r="F339" s="25" t="s">
        <v>209</v>
      </c>
      <c r="G339" s="67">
        <f t="shared" si="27"/>
        <v>3000</v>
      </c>
      <c r="H339" s="67">
        <v>0</v>
      </c>
      <c r="I339" s="67">
        <f>I340</f>
        <v>3000</v>
      </c>
    </row>
    <row r="340" spans="1:9" ht="18" customHeight="1">
      <c r="A340" s="10" t="s">
        <v>210</v>
      </c>
      <c r="B340" s="12">
        <v>951</v>
      </c>
      <c r="C340" s="25" t="s">
        <v>363</v>
      </c>
      <c r="D340" s="25" t="s">
        <v>147</v>
      </c>
      <c r="E340" s="25" t="s">
        <v>928</v>
      </c>
      <c r="F340" s="25" t="s">
        <v>275</v>
      </c>
      <c r="G340" s="67">
        <f t="shared" si="27"/>
        <v>3000</v>
      </c>
      <c r="H340" s="67">
        <v>0</v>
      </c>
      <c r="I340" s="67">
        <v>3000</v>
      </c>
    </row>
    <row r="341" spans="1:9" ht="72" customHeight="1">
      <c r="A341" s="10" t="s">
        <v>927</v>
      </c>
      <c r="B341" s="12">
        <v>951</v>
      </c>
      <c r="C341" s="25" t="s">
        <v>363</v>
      </c>
      <c r="D341" s="25" t="s">
        <v>147</v>
      </c>
      <c r="E341" s="25" t="s">
        <v>931</v>
      </c>
      <c r="F341" s="25" t="s">
        <v>393</v>
      </c>
      <c r="G341" s="67">
        <f t="shared" si="27"/>
        <v>30.30303</v>
      </c>
      <c r="H341" s="67">
        <f>H342</f>
        <v>30.30303</v>
      </c>
      <c r="I341" s="67">
        <v>0</v>
      </c>
    </row>
    <row r="342" spans="1:9" ht="48" customHeight="1">
      <c r="A342" s="10" t="s">
        <v>208</v>
      </c>
      <c r="B342" s="12">
        <v>951</v>
      </c>
      <c r="C342" s="25" t="s">
        <v>363</v>
      </c>
      <c r="D342" s="25" t="s">
        <v>147</v>
      </c>
      <c r="E342" s="25" t="s">
        <v>931</v>
      </c>
      <c r="F342" s="25" t="s">
        <v>209</v>
      </c>
      <c r="G342" s="67">
        <f t="shared" si="27"/>
        <v>30.30303</v>
      </c>
      <c r="H342" s="67">
        <f>H343</f>
        <v>30.30303</v>
      </c>
      <c r="I342" s="67">
        <v>0</v>
      </c>
    </row>
    <row r="343" spans="1:9" ht="15.75" customHeight="1">
      <c r="A343" s="10" t="s">
        <v>210</v>
      </c>
      <c r="B343" s="12">
        <v>951</v>
      </c>
      <c r="C343" s="25" t="s">
        <v>363</v>
      </c>
      <c r="D343" s="25" t="s">
        <v>147</v>
      </c>
      <c r="E343" s="25" t="s">
        <v>931</v>
      </c>
      <c r="F343" s="25" t="s">
        <v>275</v>
      </c>
      <c r="G343" s="67">
        <f t="shared" si="27"/>
        <v>30.30303</v>
      </c>
      <c r="H343" s="67">
        <v>30.30303</v>
      </c>
      <c r="I343" s="67">
        <v>0</v>
      </c>
    </row>
    <row r="344" spans="1:9" ht="61.5" customHeight="1">
      <c r="A344" s="57" t="s">
        <v>938</v>
      </c>
      <c r="B344" s="12" t="s">
        <v>175</v>
      </c>
      <c r="C344" s="55" t="s">
        <v>363</v>
      </c>
      <c r="D344" s="55" t="s">
        <v>147</v>
      </c>
      <c r="E344" s="55" t="s">
        <v>940</v>
      </c>
      <c r="F344" s="55" t="s">
        <v>393</v>
      </c>
      <c r="G344" s="70">
        <f>H344+I344</f>
        <v>102.06142999999999</v>
      </c>
      <c r="H344" s="70">
        <f>H348</f>
        <v>0.02062</v>
      </c>
      <c r="I344" s="70">
        <f>I345</f>
        <v>102.04081</v>
      </c>
    </row>
    <row r="345" spans="1:9" ht="87" customHeight="1">
      <c r="A345" s="10" t="s">
        <v>945</v>
      </c>
      <c r="B345" s="12" t="s">
        <v>175</v>
      </c>
      <c r="C345" s="25" t="s">
        <v>363</v>
      </c>
      <c r="D345" s="25" t="s">
        <v>147</v>
      </c>
      <c r="E345" s="25" t="s">
        <v>947</v>
      </c>
      <c r="F345" s="25" t="s">
        <v>393</v>
      </c>
      <c r="G345" s="67">
        <f>H345+I345</f>
        <v>102.04081</v>
      </c>
      <c r="H345" s="67"/>
      <c r="I345" s="67">
        <f>I346</f>
        <v>102.04081</v>
      </c>
    </row>
    <row r="346" spans="1:9" ht="42.75" customHeight="1">
      <c r="A346" s="10" t="s">
        <v>208</v>
      </c>
      <c r="B346" s="12" t="s">
        <v>175</v>
      </c>
      <c r="C346" s="25" t="s">
        <v>363</v>
      </c>
      <c r="D346" s="25" t="s">
        <v>147</v>
      </c>
      <c r="E346" s="25" t="s">
        <v>947</v>
      </c>
      <c r="F346" s="25" t="s">
        <v>209</v>
      </c>
      <c r="G346" s="67">
        <f>H346+I346</f>
        <v>102.04081</v>
      </c>
      <c r="H346" s="67"/>
      <c r="I346" s="67">
        <f>I347</f>
        <v>102.04081</v>
      </c>
    </row>
    <row r="347" spans="1:9" ht="18" customHeight="1">
      <c r="A347" s="10" t="s">
        <v>210</v>
      </c>
      <c r="B347" s="12" t="s">
        <v>175</v>
      </c>
      <c r="C347" s="25" t="s">
        <v>363</v>
      </c>
      <c r="D347" s="25" t="s">
        <v>147</v>
      </c>
      <c r="E347" s="25" t="s">
        <v>947</v>
      </c>
      <c r="F347" s="25" t="s">
        <v>275</v>
      </c>
      <c r="G347" s="67">
        <f>H347+I347</f>
        <v>102.04081</v>
      </c>
      <c r="H347" s="67"/>
      <c r="I347" s="67">
        <v>102.04081</v>
      </c>
    </row>
    <row r="348" spans="1:9" ht="100.5" customHeight="1">
      <c r="A348" s="10" t="s">
        <v>939</v>
      </c>
      <c r="B348" s="12" t="s">
        <v>175</v>
      </c>
      <c r="C348" s="25" t="s">
        <v>363</v>
      </c>
      <c r="D348" s="25" t="s">
        <v>147</v>
      </c>
      <c r="E348" s="25" t="s">
        <v>943</v>
      </c>
      <c r="F348" s="25" t="s">
        <v>393</v>
      </c>
      <c r="G348" s="67">
        <f>H348</f>
        <v>0.02062</v>
      </c>
      <c r="H348" s="67">
        <f>H349</f>
        <v>0.02062</v>
      </c>
      <c r="I348" s="67"/>
    </row>
    <row r="349" spans="1:9" ht="45.75" customHeight="1">
      <c r="A349" s="10" t="s">
        <v>208</v>
      </c>
      <c r="B349" s="12" t="s">
        <v>175</v>
      </c>
      <c r="C349" s="25" t="s">
        <v>363</v>
      </c>
      <c r="D349" s="25" t="s">
        <v>147</v>
      </c>
      <c r="E349" s="25" t="s">
        <v>943</v>
      </c>
      <c r="F349" s="25" t="s">
        <v>209</v>
      </c>
      <c r="G349" s="67">
        <f>H349</f>
        <v>0.02062</v>
      </c>
      <c r="H349" s="67">
        <f>H350</f>
        <v>0.02062</v>
      </c>
      <c r="I349" s="67"/>
    </row>
    <row r="350" spans="1:9" ht="20.25" customHeight="1">
      <c r="A350" s="10" t="s">
        <v>210</v>
      </c>
      <c r="B350" s="12" t="s">
        <v>175</v>
      </c>
      <c r="C350" s="25" t="s">
        <v>363</v>
      </c>
      <c r="D350" s="25" t="s">
        <v>147</v>
      </c>
      <c r="E350" s="25" t="s">
        <v>943</v>
      </c>
      <c r="F350" s="25" t="s">
        <v>275</v>
      </c>
      <c r="G350" s="67">
        <f>H350</f>
        <v>0.02062</v>
      </c>
      <c r="H350" s="67">
        <f>0.02061+0.00001</f>
        <v>0.02062</v>
      </c>
      <c r="I350" s="67"/>
    </row>
    <row r="351" spans="1:9" ht="45.75" customHeight="1">
      <c r="A351" s="61" t="s">
        <v>850</v>
      </c>
      <c r="B351" s="68" t="s">
        <v>175</v>
      </c>
      <c r="C351" s="62" t="s">
        <v>363</v>
      </c>
      <c r="D351" s="62" t="s">
        <v>147</v>
      </c>
      <c r="E351" s="62" t="s">
        <v>79</v>
      </c>
      <c r="F351" s="62" t="s">
        <v>393</v>
      </c>
      <c r="G351" s="75">
        <f t="shared" si="27"/>
        <v>2498.58232</v>
      </c>
      <c r="H351" s="75">
        <f>H352+H354</f>
        <v>25</v>
      </c>
      <c r="I351" s="75">
        <f>I352</f>
        <v>2473.58232</v>
      </c>
    </row>
    <row r="352" spans="1:9" ht="74.25" customHeight="1">
      <c r="A352" s="38" t="s">
        <v>849</v>
      </c>
      <c r="B352" s="56" t="s">
        <v>175</v>
      </c>
      <c r="C352" s="42" t="s">
        <v>363</v>
      </c>
      <c r="D352" s="42" t="s">
        <v>147</v>
      </c>
      <c r="E352" s="42" t="s">
        <v>815</v>
      </c>
      <c r="F352" s="42" t="s">
        <v>209</v>
      </c>
      <c r="G352" s="67">
        <f t="shared" si="27"/>
        <v>2473.58232</v>
      </c>
      <c r="H352" s="76">
        <f>H353</f>
        <v>0</v>
      </c>
      <c r="I352" s="76">
        <f>I353</f>
        <v>2473.58232</v>
      </c>
    </row>
    <row r="353" spans="1:11" ht="15.75" customHeight="1">
      <c r="A353" s="10" t="s">
        <v>210</v>
      </c>
      <c r="B353" s="56" t="s">
        <v>175</v>
      </c>
      <c r="C353" s="42" t="s">
        <v>363</v>
      </c>
      <c r="D353" s="42" t="s">
        <v>147</v>
      </c>
      <c r="E353" s="42" t="s">
        <v>815</v>
      </c>
      <c r="F353" s="25" t="s">
        <v>275</v>
      </c>
      <c r="G353" s="67">
        <f t="shared" si="27"/>
        <v>2473.58232</v>
      </c>
      <c r="H353" s="67">
        <v>0</v>
      </c>
      <c r="I353" s="67">
        <v>2473.58232</v>
      </c>
      <c r="K353" s="66"/>
    </row>
    <row r="354" spans="1:9" ht="88.5" customHeight="1">
      <c r="A354" s="38" t="s">
        <v>814</v>
      </c>
      <c r="B354" s="56" t="s">
        <v>175</v>
      </c>
      <c r="C354" s="42" t="s">
        <v>363</v>
      </c>
      <c r="D354" s="42" t="s">
        <v>147</v>
      </c>
      <c r="E354" s="42" t="s">
        <v>816</v>
      </c>
      <c r="F354" s="42" t="s">
        <v>209</v>
      </c>
      <c r="G354" s="76">
        <f t="shared" si="27"/>
        <v>25</v>
      </c>
      <c r="H354" s="76">
        <f>H355</f>
        <v>25</v>
      </c>
      <c r="I354" s="76">
        <f>I355</f>
        <v>0</v>
      </c>
    </row>
    <row r="355" spans="1:9" ht="15.75" customHeight="1">
      <c r="A355" s="10" t="s">
        <v>210</v>
      </c>
      <c r="B355" s="56" t="s">
        <v>175</v>
      </c>
      <c r="C355" s="42" t="s">
        <v>363</v>
      </c>
      <c r="D355" s="42" t="s">
        <v>147</v>
      </c>
      <c r="E355" s="25" t="s">
        <v>851</v>
      </c>
      <c r="F355" s="25" t="s">
        <v>275</v>
      </c>
      <c r="G355" s="67">
        <f t="shared" si="27"/>
        <v>25</v>
      </c>
      <c r="H355" s="67">
        <v>25</v>
      </c>
      <c r="I355" s="67">
        <v>0</v>
      </c>
    </row>
    <row r="356" spans="1:9" ht="15.75" customHeight="1" hidden="1">
      <c r="A356" s="10"/>
      <c r="B356" s="12"/>
      <c r="C356" s="25"/>
      <c r="D356" s="25"/>
      <c r="E356" s="25"/>
      <c r="F356" s="25"/>
      <c r="G356" s="67"/>
      <c r="H356" s="67"/>
      <c r="I356" s="67"/>
    </row>
    <row r="357" spans="1:9" ht="89.25" customHeight="1" hidden="1">
      <c r="A357" s="10" t="s">
        <v>720</v>
      </c>
      <c r="B357" s="12">
        <v>951</v>
      </c>
      <c r="C357" s="25" t="s">
        <v>363</v>
      </c>
      <c r="D357" s="25" t="s">
        <v>147</v>
      </c>
      <c r="E357" s="25" t="s">
        <v>743</v>
      </c>
      <c r="F357" s="25" t="s">
        <v>393</v>
      </c>
      <c r="G357" s="67">
        <f>H357</f>
        <v>0</v>
      </c>
      <c r="H357" s="67">
        <f>H358</f>
        <v>0</v>
      </c>
      <c r="I357" s="67"/>
    </row>
    <row r="358" spans="1:9" ht="15.75" customHeight="1" hidden="1">
      <c r="A358" s="10" t="s">
        <v>210</v>
      </c>
      <c r="B358" s="12">
        <v>951</v>
      </c>
      <c r="C358" s="25" t="s">
        <v>363</v>
      </c>
      <c r="D358" s="25" t="s">
        <v>147</v>
      </c>
      <c r="E358" s="25" t="s">
        <v>743</v>
      </c>
      <c r="F358" s="25" t="s">
        <v>275</v>
      </c>
      <c r="G358" s="67">
        <f>H358</f>
        <v>0</v>
      </c>
      <c r="H358" s="67">
        <f>25-25</f>
        <v>0</v>
      </c>
      <c r="I358" s="67"/>
    </row>
    <row r="359" spans="1:9" ht="63" customHeight="1">
      <c r="A359" s="63" t="s">
        <v>512</v>
      </c>
      <c r="B359" s="12">
        <v>951</v>
      </c>
      <c r="C359" s="25" t="s">
        <v>363</v>
      </c>
      <c r="D359" s="25" t="s">
        <v>147</v>
      </c>
      <c r="E359" s="25" t="s">
        <v>82</v>
      </c>
      <c r="F359" s="25" t="s">
        <v>393</v>
      </c>
      <c r="G359" s="67">
        <f>H359+I359</f>
        <v>2946.87</v>
      </c>
      <c r="H359" s="67">
        <f>H360</f>
        <v>2946.87</v>
      </c>
      <c r="I359" s="67">
        <f>I360</f>
        <v>0</v>
      </c>
    </row>
    <row r="360" spans="1:9" ht="41.25">
      <c r="A360" s="10" t="s">
        <v>208</v>
      </c>
      <c r="B360" s="12">
        <v>951</v>
      </c>
      <c r="C360" s="25" t="s">
        <v>363</v>
      </c>
      <c r="D360" s="25" t="s">
        <v>147</v>
      </c>
      <c r="E360" s="25" t="s">
        <v>82</v>
      </c>
      <c r="F360" s="25" t="s">
        <v>393</v>
      </c>
      <c r="G360" s="67">
        <f>H360+I360</f>
        <v>2946.87</v>
      </c>
      <c r="H360" s="67">
        <f>H361</f>
        <v>2946.87</v>
      </c>
      <c r="I360" s="67">
        <f>I361+I362</f>
        <v>0</v>
      </c>
    </row>
    <row r="361" spans="1:9" ht="27">
      <c r="A361" s="10" t="s">
        <v>215</v>
      </c>
      <c r="B361" s="12">
        <v>951</v>
      </c>
      <c r="C361" s="25" t="s">
        <v>363</v>
      </c>
      <c r="D361" s="25" t="s">
        <v>147</v>
      </c>
      <c r="E361" s="25" t="s">
        <v>82</v>
      </c>
      <c r="F361" s="25" t="s">
        <v>209</v>
      </c>
      <c r="G361" s="67">
        <f>H361+I361</f>
        <v>2946.87</v>
      </c>
      <c r="H361" s="67">
        <f>H362</f>
        <v>2946.87</v>
      </c>
      <c r="I361" s="67"/>
    </row>
    <row r="362" spans="1:9" ht="16.5" customHeight="1">
      <c r="A362" s="10" t="s">
        <v>210</v>
      </c>
      <c r="B362" s="12">
        <v>951</v>
      </c>
      <c r="C362" s="25" t="s">
        <v>363</v>
      </c>
      <c r="D362" s="25" t="s">
        <v>147</v>
      </c>
      <c r="E362" s="25" t="s">
        <v>82</v>
      </c>
      <c r="F362" s="25" t="s">
        <v>275</v>
      </c>
      <c r="G362" s="67">
        <f>H362+I362</f>
        <v>2946.87</v>
      </c>
      <c r="H362" s="67">
        <v>2946.87</v>
      </c>
      <c r="I362" s="67"/>
    </row>
    <row r="363" spans="1:9" ht="63" customHeight="1" hidden="1">
      <c r="A363" s="61" t="s">
        <v>564</v>
      </c>
      <c r="B363" s="12">
        <v>951</v>
      </c>
      <c r="C363" s="62" t="s">
        <v>363</v>
      </c>
      <c r="D363" s="62" t="s">
        <v>147</v>
      </c>
      <c r="E363" s="62" t="s">
        <v>565</v>
      </c>
      <c r="F363" s="62" t="s">
        <v>393</v>
      </c>
      <c r="G363" s="75">
        <f>H363+I363</f>
        <v>0</v>
      </c>
      <c r="H363" s="75">
        <f>H367</f>
        <v>0</v>
      </c>
      <c r="I363" s="75">
        <f>I364</f>
        <v>0</v>
      </c>
    </row>
    <row r="364" spans="1:9" ht="69" customHeight="1" hidden="1">
      <c r="A364" s="38" t="s">
        <v>591</v>
      </c>
      <c r="B364" s="12">
        <v>951</v>
      </c>
      <c r="C364" s="42" t="s">
        <v>363</v>
      </c>
      <c r="D364" s="42" t="s">
        <v>147</v>
      </c>
      <c r="E364" s="42" t="s">
        <v>566</v>
      </c>
      <c r="F364" s="42" t="s">
        <v>393</v>
      </c>
      <c r="G364" s="76">
        <f>I364</f>
        <v>0</v>
      </c>
      <c r="H364" s="76"/>
      <c r="I364" s="76">
        <f>I365</f>
        <v>0</v>
      </c>
    </row>
    <row r="365" spans="1:9" ht="48.75" customHeight="1" hidden="1">
      <c r="A365" s="10" t="s">
        <v>208</v>
      </c>
      <c r="B365" s="12">
        <v>951</v>
      </c>
      <c r="C365" s="25" t="s">
        <v>363</v>
      </c>
      <c r="D365" s="25" t="s">
        <v>147</v>
      </c>
      <c r="E365" s="25" t="s">
        <v>566</v>
      </c>
      <c r="F365" s="25" t="s">
        <v>209</v>
      </c>
      <c r="G365" s="67">
        <f>I365</f>
        <v>0</v>
      </c>
      <c r="H365" s="67"/>
      <c r="I365" s="67">
        <f>I366</f>
        <v>0</v>
      </c>
    </row>
    <row r="366" spans="1:9" ht="20.25" customHeight="1" hidden="1">
      <c r="A366" s="10" t="s">
        <v>210</v>
      </c>
      <c r="B366" s="12">
        <v>951</v>
      </c>
      <c r="C366" s="25" t="s">
        <v>363</v>
      </c>
      <c r="D366" s="25" t="s">
        <v>147</v>
      </c>
      <c r="E366" s="25" t="s">
        <v>566</v>
      </c>
      <c r="F366" s="25" t="s">
        <v>275</v>
      </c>
      <c r="G366" s="67">
        <f>I366</f>
        <v>0</v>
      </c>
      <c r="H366" s="67"/>
      <c r="I366" s="67"/>
    </row>
    <row r="367" spans="1:9" ht="97.5" customHeight="1" hidden="1">
      <c r="A367" s="38" t="s">
        <v>592</v>
      </c>
      <c r="B367" s="12">
        <v>951</v>
      </c>
      <c r="C367" s="42" t="s">
        <v>363</v>
      </c>
      <c r="D367" s="42" t="s">
        <v>147</v>
      </c>
      <c r="E367" s="42" t="s">
        <v>567</v>
      </c>
      <c r="F367" s="42" t="s">
        <v>393</v>
      </c>
      <c r="G367" s="76">
        <f>H367</f>
        <v>0</v>
      </c>
      <c r="H367" s="76">
        <f>H368</f>
        <v>0</v>
      </c>
      <c r="I367" s="76"/>
    </row>
    <row r="368" spans="1:9" ht="47.25" customHeight="1" hidden="1">
      <c r="A368" s="10" t="s">
        <v>208</v>
      </c>
      <c r="B368" s="12">
        <v>951</v>
      </c>
      <c r="C368" s="25" t="s">
        <v>363</v>
      </c>
      <c r="D368" s="25" t="s">
        <v>147</v>
      </c>
      <c r="E368" s="25" t="s">
        <v>567</v>
      </c>
      <c r="F368" s="25" t="s">
        <v>209</v>
      </c>
      <c r="G368" s="67">
        <f>H368</f>
        <v>0</v>
      </c>
      <c r="H368" s="67">
        <f>H369</f>
        <v>0</v>
      </c>
      <c r="I368" s="67"/>
    </row>
    <row r="369" spans="1:9" ht="18" customHeight="1" hidden="1">
      <c r="A369" s="10" t="s">
        <v>210</v>
      </c>
      <c r="B369" s="12">
        <v>951</v>
      </c>
      <c r="C369" s="25" t="s">
        <v>363</v>
      </c>
      <c r="D369" s="25" t="s">
        <v>147</v>
      </c>
      <c r="E369" s="25" t="s">
        <v>567</v>
      </c>
      <c r="F369" s="25" t="s">
        <v>275</v>
      </c>
      <c r="G369" s="67">
        <f>H369</f>
        <v>0</v>
      </c>
      <c r="H369" s="67"/>
      <c r="I369" s="67"/>
    </row>
    <row r="370" spans="1:9" ht="87" customHeight="1">
      <c r="A370" s="63" t="s">
        <v>513</v>
      </c>
      <c r="B370" s="12" t="s">
        <v>175</v>
      </c>
      <c r="C370" s="25" t="s">
        <v>363</v>
      </c>
      <c r="D370" s="25" t="s">
        <v>147</v>
      </c>
      <c r="E370" s="25" t="s">
        <v>83</v>
      </c>
      <c r="F370" s="25" t="s">
        <v>393</v>
      </c>
      <c r="G370" s="67">
        <f>H370+I370</f>
        <v>1659.887</v>
      </c>
      <c r="H370" s="67">
        <f>H371</f>
        <v>1659.887</v>
      </c>
      <c r="I370" s="67">
        <f>I371</f>
        <v>0</v>
      </c>
    </row>
    <row r="371" spans="1:9" ht="41.25">
      <c r="A371" s="10" t="s">
        <v>208</v>
      </c>
      <c r="B371" s="12" t="s">
        <v>175</v>
      </c>
      <c r="C371" s="25" t="s">
        <v>363</v>
      </c>
      <c r="D371" s="25" t="s">
        <v>147</v>
      </c>
      <c r="E371" s="25" t="s">
        <v>83</v>
      </c>
      <c r="F371" s="25" t="s">
        <v>209</v>
      </c>
      <c r="G371" s="67">
        <f aca="true" t="shared" si="28" ref="G371:G381">H371+I371</f>
        <v>1659.887</v>
      </c>
      <c r="H371" s="67">
        <f>H372</f>
        <v>1659.887</v>
      </c>
      <c r="I371" s="67">
        <f>I372</f>
        <v>0</v>
      </c>
    </row>
    <row r="372" spans="1:9" ht="13.5">
      <c r="A372" s="10" t="s">
        <v>210</v>
      </c>
      <c r="B372" s="12" t="s">
        <v>175</v>
      </c>
      <c r="C372" s="25" t="s">
        <v>363</v>
      </c>
      <c r="D372" s="25" t="s">
        <v>147</v>
      </c>
      <c r="E372" s="25" t="s">
        <v>83</v>
      </c>
      <c r="F372" s="25" t="s">
        <v>275</v>
      </c>
      <c r="G372" s="67">
        <f t="shared" si="28"/>
        <v>1659.887</v>
      </c>
      <c r="H372" s="67">
        <v>1659.887</v>
      </c>
      <c r="I372" s="67"/>
    </row>
    <row r="373" spans="1:9" ht="69" hidden="1">
      <c r="A373" s="10" t="s">
        <v>422</v>
      </c>
      <c r="B373" s="12" t="s">
        <v>175</v>
      </c>
      <c r="C373" s="25" t="s">
        <v>363</v>
      </c>
      <c r="D373" s="25" t="s">
        <v>147</v>
      </c>
      <c r="E373" s="25" t="s">
        <v>421</v>
      </c>
      <c r="F373" s="25" t="s">
        <v>393</v>
      </c>
      <c r="G373" s="67">
        <f t="shared" si="28"/>
        <v>0</v>
      </c>
      <c r="H373" s="67"/>
      <c r="I373" s="67">
        <f>I374</f>
        <v>0</v>
      </c>
    </row>
    <row r="374" spans="1:9" ht="41.25" hidden="1">
      <c r="A374" s="10" t="s">
        <v>208</v>
      </c>
      <c r="B374" s="12" t="s">
        <v>175</v>
      </c>
      <c r="C374" s="25" t="s">
        <v>363</v>
      </c>
      <c r="D374" s="25" t="s">
        <v>147</v>
      </c>
      <c r="E374" s="25" t="s">
        <v>421</v>
      </c>
      <c r="F374" s="25" t="s">
        <v>209</v>
      </c>
      <c r="G374" s="67">
        <f t="shared" si="28"/>
        <v>0</v>
      </c>
      <c r="H374" s="67"/>
      <c r="I374" s="67">
        <f>I375</f>
        <v>0</v>
      </c>
    </row>
    <row r="375" spans="1:9" ht="13.5" hidden="1">
      <c r="A375" s="10" t="s">
        <v>210</v>
      </c>
      <c r="B375" s="12" t="s">
        <v>175</v>
      </c>
      <c r="C375" s="25" t="s">
        <v>363</v>
      </c>
      <c r="D375" s="25" t="s">
        <v>147</v>
      </c>
      <c r="E375" s="25" t="s">
        <v>421</v>
      </c>
      <c r="F375" s="25" t="s">
        <v>275</v>
      </c>
      <c r="G375" s="67">
        <f t="shared" si="28"/>
        <v>0</v>
      </c>
      <c r="H375" s="67"/>
      <c r="I375" s="67"/>
    </row>
    <row r="376" spans="1:10" ht="27">
      <c r="A376" s="10" t="s">
        <v>12</v>
      </c>
      <c r="B376" s="12">
        <v>951</v>
      </c>
      <c r="C376" s="25" t="s">
        <v>363</v>
      </c>
      <c r="D376" s="25" t="s">
        <v>158</v>
      </c>
      <c r="E376" s="25" t="s">
        <v>307</v>
      </c>
      <c r="F376" s="25" t="s">
        <v>393</v>
      </c>
      <c r="G376" s="67">
        <f t="shared" si="28"/>
        <v>1197.785</v>
      </c>
      <c r="H376" s="67">
        <f>H377+H397+H399+H394+H402</f>
        <v>1197.785</v>
      </c>
      <c r="I376" s="67">
        <f>I377+I397+I399+I394+I402</f>
        <v>0</v>
      </c>
      <c r="J376" s="66"/>
    </row>
    <row r="377" spans="1:9" s="197" customFormat="1" ht="45" customHeight="1">
      <c r="A377" s="57" t="s">
        <v>453</v>
      </c>
      <c r="B377" s="69" t="s">
        <v>175</v>
      </c>
      <c r="C377" s="55" t="s">
        <v>363</v>
      </c>
      <c r="D377" s="55" t="s">
        <v>158</v>
      </c>
      <c r="E377" s="55" t="s">
        <v>820</v>
      </c>
      <c r="F377" s="55" t="s">
        <v>393</v>
      </c>
      <c r="G377" s="70">
        <f t="shared" si="28"/>
        <v>1134.785</v>
      </c>
      <c r="H377" s="70">
        <f>H378+H381+H388+H391</f>
        <v>1134.785</v>
      </c>
      <c r="I377" s="70">
        <f>I378+I381+I388+I391</f>
        <v>0</v>
      </c>
    </row>
    <row r="378" spans="1:9" ht="37.5" customHeight="1">
      <c r="A378" s="63" t="s">
        <v>514</v>
      </c>
      <c r="B378" s="12">
        <v>951</v>
      </c>
      <c r="C378" s="25" t="s">
        <v>363</v>
      </c>
      <c r="D378" s="25" t="s">
        <v>158</v>
      </c>
      <c r="E378" s="25" t="s">
        <v>84</v>
      </c>
      <c r="F378" s="25" t="s">
        <v>393</v>
      </c>
      <c r="G378" s="67">
        <f t="shared" si="28"/>
        <v>1134.785</v>
      </c>
      <c r="H378" s="67">
        <f>H379</f>
        <v>1134.785</v>
      </c>
      <c r="I378" s="67">
        <f>I379</f>
        <v>0</v>
      </c>
    </row>
    <row r="379" spans="1:9" ht="45.75" customHeight="1">
      <c r="A379" s="10" t="s">
        <v>208</v>
      </c>
      <c r="B379" s="12">
        <v>951</v>
      </c>
      <c r="C379" s="25" t="s">
        <v>363</v>
      </c>
      <c r="D379" s="25" t="s">
        <v>158</v>
      </c>
      <c r="E379" s="25" t="s">
        <v>84</v>
      </c>
      <c r="F379" s="25" t="s">
        <v>209</v>
      </c>
      <c r="G379" s="67">
        <f t="shared" si="28"/>
        <v>1134.785</v>
      </c>
      <c r="H379" s="67">
        <f>H380</f>
        <v>1134.785</v>
      </c>
      <c r="I379" s="67">
        <f>I380</f>
        <v>0</v>
      </c>
    </row>
    <row r="380" spans="1:9" ht="16.5" customHeight="1">
      <c r="A380" s="10" t="s">
        <v>210</v>
      </c>
      <c r="B380" s="12">
        <v>951</v>
      </c>
      <c r="C380" s="25" t="s">
        <v>363</v>
      </c>
      <c r="D380" s="25" t="s">
        <v>158</v>
      </c>
      <c r="E380" s="25" t="s">
        <v>84</v>
      </c>
      <c r="F380" s="25" t="s">
        <v>275</v>
      </c>
      <c r="G380" s="67">
        <f t="shared" si="28"/>
        <v>1134.785</v>
      </c>
      <c r="H380" s="67">
        <v>1134.785</v>
      </c>
      <c r="I380" s="67">
        <f>I388</f>
        <v>0</v>
      </c>
    </row>
    <row r="381" spans="1:9" ht="43.5" customHeight="1" hidden="1">
      <c r="A381" s="61" t="s">
        <v>812</v>
      </c>
      <c r="B381" s="68" t="s">
        <v>175</v>
      </c>
      <c r="C381" s="62" t="s">
        <v>363</v>
      </c>
      <c r="D381" s="62" t="s">
        <v>158</v>
      </c>
      <c r="E381" s="62" t="s">
        <v>79</v>
      </c>
      <c r="F381" s="62" t="s">
        <v>393</v>
      </c>
      <c r="G381" s="75">
        <f t="shared" si="28"/>
        <v>0</v>
      </c>
      <c r="H381" s="75">
        <f>H385</f>
        <v>0</v>
      </c>
      <c r="I381" s="75">
        <f>I382</f>
        <v>0</v>
      </c>
    </row>
    <row r="382" spans="1:9" ht="55.5" customHeight="1" hidden="1">
      <c r="A382" s="10" t="s">
        <v>813</v>
      </c>
      <c r="B382" s="12" t="s">
        <v>175</v>
      </c>
      <c r="C382" s="25" t="s">
        <v>363</v>
      </c>
      <c r="D382" s="25" t="s">
        <v>158</v>
      </c>
      <c r="E382" s="25" t="s">
        <v>815</v>
      </c>
      <c r="F382" s="25" t="s">
        <v>393</v>
      </c>
      <c r="G382" s="67">
        <f aca="true" t="shared" si="29" ref="G382:G393">H382+I382</f>
        <v>0</v>
      </c>
      <c r="H382" s="67"/>
      <c r="I382" s="67">
        <f>I383</f>
        <v>0</v>
      </c>
    </row>
    <row r="383" spans="1:9" ht="45" customHeight="1" hidden="1">
      <c r="A383" s="10" t="s">
        <v>208</v>
      </c>
      <c r="B383" s="12" t="s">
        <v>175</v>
      </c>
      <c r="C383" s="25" t="s">
        <v>363</v>
      </c>
      <c r="D383" s="25" t="s">
        <v>158</v>
      </c>
      <c r="E383" s="25" t="s">
        <v>815</v>
      </c>
      <c r="F383" s="25" t="s">
        <v>209</v>
      </c>
      <c r="G383" s="67">
        <f t="shared" si="29"/>
        <v>0</v>
      </c>
      <c r="H383" s="67"/>
      <c r="I383" s="67">
        <f>I384</f>
        <v>0</v>
      </c>
    </row>
    <row r="384" spans="1:9" ht="20.25" customHeight="1" hidden="1">
      <c r="A384" s="10" t="s">
        <v>210</v>
      </c>
      <c r="B384" s="12" t="s">
        <v>175</v>
      </c>
      <c r="C384" s="25" t="s">
        <v>363</v>
      </c>
      <c r="D384" s="25" t="s">
        <v>158</v>
      </c>
      <c r="E384" s="25" t="s">
        <v>815</v>
      </c>
      <c r="F384" s="25" t="s">
        <v>275</v>
      </c>
      <c r="G384" s="67">
        <f t="shared" si="29"/>
        <v>0</v>
      </c>
      <c r="H384" s="67"/>
      <c r="I384" s="67"/>
    </row>
    <row r="385" spans="1:9" ht="75.75" customHeight="1" hidden="1">
      <c r="A385" s="10" t="s">
        <v>814</v>
      </c>
      <c r="B385" s="12" t="s">
        <v>175</v>
      </c>
      <c r="C385" s="25" t="s">
        <v>363</v>
      </c>
      <c r="D385" s="25" t="s">
        <v>158</v>
      </c>
      <c r="E385" s="25" t="s">
        <v>816</v>
      </c>
      <c r="F385" s="25" t="s">
        <v>393</v>
      </c>
      <c r="G385" s="67">
        <f t="shared" si="29"/>
        <v>0</v>
      </c>
      <c r="H385" s="67">
        <f>H386</f>
        <v>0</v>
      </c>
      <c r="I385" s="67"/>
    </row>
    <row r="386" spans="1:9" ht="42.75" customHeight="1" hidden="1">
      <c r="A386" s="10" t="s">
        <v>208</v>
      </c>
      <c r="B386" s="12" t="s">
        <v>175</v>
      </c>
      <c r="C386" s="25" t="s">
        <v>363</v>
      </c>
      <c r="D386" s="25" t="s">
        <v>158</v>
      </c>
      <c r="E386" s="25" t="s">
        <v>816</v>
      </c>
      <c r="F386" s="25" t="s">
        <v>209</v>
      </c>
      <c r="G386" s="67">
        <f t="shared" si="29"/>
        <v>0</v>
      </c>
      <c r="H386" s="67">
        <f>H387</f>
        <v>0</v>
      </c>
      <c r="I386" s="67"/>
    </row>
    <row r="387" spans="1:9" ht="21" customHeight="1" hidden="1">
      <c r="A387" s="10" t="s">
        <v>210</v>
      </c>
      <c r="B387" s="12" t="s">
        <v>175</v>
      </c>
      <c r="C387" s="25" t="s">
        <v>363</v>
      </c>
      <c r="D387" s="25" t="s">
        <v>158</v>
      </c>
      <c r="E387" s="25" t="s">
        <v>816</v>
      </c>
      <c r="F387" s="25" t="s">
        <v>275</v>
      </c>
      <c r="G387" s="67">
        <f t="shared" si="29"/>
        <v>0</v>
      </c>
      <c r="H387" s="67"/>
      <c r="I387" s="67"/>
    </row>
    <row r="388" spans="1:9" s="85" customFormat="1" ht="29.25" customHeight="1" hidden="1">
      <c r="A388" s="38" t="s">
        <v>893</v>
      </c>
      <c r="B388" s="56" t="s">
        <v>175</v>
      </c>
      <c r="C388" s="42" t="s">
        <v>363</v>
      </c>
      <c r="D388" s="42" t="s">
        <v>158</v>
      </c>
      <c r="E388" s="42" t="s">
        <v>857</v>
      </c>
      <c r="F388" s="42" t="s">
        <v>393</v>
      </c>
      <c r="G388" s="76">
        <f t="shared" si="29"/>
        <v>0</v>
      </c>
      <c r="H388" s="76">
        <f>H389</f>
        <v>0</v>
      </c>
      <c r="I388" s="76">
        <f>I389</f>
        <v>0</v>
      </c>
    </row>
    <row r="389" spans="1:9" ht="28.5" customHeight="1" hidden="1">
      <c r="A389" s="58" t="s">
        <v>208</v>
      </c>
      <c r="B389" s="12" t="s">
        <v>175</v>
      </c>
      <c r="C389" s="25" t="s">
        <v>363</v>
      </c>
      <c r="D389" s="25" t="s">
        <v>158</v>
      </c>
      <c r="E389" s="42" t="s">
        <v>857</v>
      </c>
      <c r="F389" s="42" t="s">
        <v>209</v>
      </c>
      <c r="G389" s="67">
        <f t="shared" si="29"/>
        <v>0</v>
      </c>
      <c r="H389" s="67">
        <f>H390</f>
        <v>0</v>
      </c>
      <c r="I389" s="67">
        <f>I390</f>
        <v>0</v>
      </c>
    </row>
    <row r="390" spans="1:9" ht="18.75" customHeight="1" hidden="1">
      <c r="A390" s="58" t="s">
        <v>210</v>
      </c>
      <c r="B390" s="12" t="s">
        <v>175</v>
      </c>
      <c r="C390" s="25" t="s">
        <v>363</v>
      </c>
      <c r="D390" s="25" t="s">
        <v>158</v>
      </c>
      <c r="E390" s="42" t="s">
        <v>857</v>
      </c>
      <c r="F390" s="42" t="s">
        <v>275</v>
      </c>
      <c r="G390" s="67">
        <f t="shared" si="29"/>
        <v>0</v>
      </c>
      <c r="H390" s="67"/>
      <c r="I390" s="67"/>
    </row>
    <row r="391" spans="1:9" s="85" customFormat="1" ht="32.25" customHeight="1" hidden="1">
      <c r="A391" s="38" t="s">
        <v>894</v>
      </c>
      <c r="B391" s="56" t="s">
        <v>175</v>
      </c>
      <c r="C391" s="42" t="s">
        <v>363</v>
      </c>
      <c r="D391" s="42" t="s">
        <v>158</v>
      </c>
      <c r="E391" s="42" t="s">
        <v>858</v>
      </c>
      <c r="F391" s="42" t="s">
        <v>393</v>
      </c>
      <c r="G391" s="76">
        <f t="shared" si="29"/>
        <v>0</v>
      </c>
      <c r="H391" s="76">
        <f>H392</f>
        <v>0</v>
      </c>
      <c r="I391" s="76">
        <f>I392</f>
        <v>0</v>
      </c>
    </row>
    <row r="392" spans="1:9" ht="44.25" customHeight="1" hidden="1">
      <c r="A392" s="58" t="s">
        <v>208</v>
      </c>
      <c r="B392" s="12" t="s">
        <v>175</v>
      </c>
      <c r="C392" s="25" t="s">
        <v>363</v>
      </c>
      <c r="D392" s="25" t="s">
        <v>158</v>
      </c>
      <c r="E392" s="42" t="s">
        <v>858</v>
      </c>
      <c r="F392" s="25" t="s">
        <v>209</v>
      </c>
      <c r="G392" s="67">
        <f t="shared" si="29"/>
        <v>0</v>
      </c>
      <c r="H392" s="67">
        <f>H393</f>
        <v>0</v>
      </c>
      <c r="I392" s="67">
        <f>I393</f>
        <v>0</v>
      </c>
    </row>
    <row r="393" spans="1:9" ht="21" customHeight="1" hidden="1">
      <c r="A393" s="58" t="s">
        <v>210</v>
      </c>
      <c r="B393" s="12" t="s">
        <v>175</v>
      </c>
      <c r="C393" s="25" t="s">
        <v>363</v>
      </c>
      <c r="D393" s="25" t="s">
        <v>158</v>
      </c>
      <c r="E393" s="42" t="s">
        <v>858</v>
      </c>
      <c r="F393" s="25" t="s">
        <v>275</v>
      </c>
      <c r="G393" s="67">
        <f t="shared" si="29"/>
        <v>0</v>
      </c>
      <c r="H393" s="67"/>
      <c r="I393" s="67"/>
    </row>
    <row r="394" spans="1:20" ht="41.25">
      <c r="A394" s="38" t="s">
        <v>448</v>
      </c>
      <c r="B394" s="56">
        <v>951</v>
      </c>
      <c r="C394" s="42" t="s">
        <v>363</v>
      </c>
      <c r="D394" s="42" t="s">
        <v>158</v>
      </c>
      <c r="E394" s="42" t="s">
        <v>33</v>
      </c>
      <c r="F394" s="42" t="s">
        <v>393</v>
      </c>
      <c r="G394" s="76">
        <f aca="true" t="shared" si="30" ref="G394:G420">H394+I394</f>
        <v>39</v>
      </c>
      <c r="H394" s="76">
        <f>H395</f>
        <v>39</v>
      </c>
      <c r="I394" s="76">
        <f>I395</f>
        <v>0</v>
      </c>
      <c r="L394" s="66"/>
      <c r="M394" s="199"/>
      <c r="N394" s="200"/>
      <c r="O394" s="200"/>
      <c r="P394" s="201" t="s">
        <v>307</v>
      </c>
      <c r="Q394" s="55" t="s">
        <v>393</v>
      </c>
      <c r="R394" s="70">
        <f>R395</f>
        <v>0</v>
      </c>
      <c r="S394" s="70">
        <f>S395</f>
        <v>0</v>
      </c>
      <c r="T394" s="70">
        <f>T395</f>
        <v>0</v>
      </c>
    </row>
    <row r="395" spans="1:9" ht="27">
      <c r="A395" s="10" t="s">
        <v>85</v>
      </c>
      <c r="B395" s="12">
        <v>951</v>
      </c>
      <c r="C395" s="25" t="s">
        <v>363</v>
      </c>
      <c r="D395" s="25" t="s">
        <v>158</v>
      </c>
      <c r="E395" s="25" t="s">
        <v>473</v>
      </c>
      <c r="F395" s="25" t="s">
        <v>393</v>
      </c>
      <c r="G395" s="67">
        <f t="shared" si="30"/>
        <v>39</v>
      </c>
      <c r="H395" s="67">
        <f>H396</f>
        <v>39</v>
      </c>
      <c r="I395" s="67">
        <f>I396</f>
        <v>0</v>
      </c>
    </row>
    <row r="396" spans="1:9" ht="13.5">
      <c r="A396" s="10" t="s">
        <v>210</v>
      </c>
      <c r="B396" s="12">
        <v>951</v>
      </c>
      <c r="C396" s="25" t="s">
        <v>363</v>
      </c>
      <c r="D396" s="25" t="s">
        <v>158</v>
      </c>
      <c r="E396" s="25" t="s">
        <v>86</v>
      </c>
      <c r="F396" s="25" t="s">
        <v>275</v>
      </c>
      <c r="G396" s="67">
        <f t="shared" si="30"/>
        <v>39</v>
      </c>
      <c r="H396" s="67">
        <v>39</v>
      </c>
      <c r="I396" s="67"/>
    </row>
    <row r="397" spans="1:9" ht="61.5" customHeight="1">
      <c r="A397" s="38" t="s">
        <v>450</v>
      </c>
      <c r="B397" s="56">
        <v>951</v>
      </c>
      <c r="C397" s="42" t="s">
        <v>363</v>
      </c>
      <c r="D397" s="42" t="s">
        <v>158</v>
      </c>
      <c r="E397" s="42" t="s">
        <v>74</v>
      </c>
      <c r="F397" s="42" t="s">
        <v>393</v>
      </c>
      <c r="G397" s="76">
        <f t="shared" si="30"/>
        <v>4</v>
      </c>
      <c r="H397" s="76">
        <f>H398</f>
        <v>4</v>
      </c>
      <c r="I397" s="76">
        <f>I398</f>
        <v>0</v>
      </c>
    </row>
    <row r="398" spans="1:9" ht="32.25" customHeight="1">
      <c r="A398" s="10" t="s">
        <v>325</v>
      </c>
      <c r="B398" s="12">
        <v>951</v>
      </c>
      <c r="C398" s="25" t="s">
        <v>363</v>
      </c>
      <c r="D398" s="25" t="s">
        <v>158</v>
      </c>
      <c r="E398" s="25" t="s">
        <v>87</v>
      </c>
      <c r="F398" s="25" t="s">
        <v>275</v>
      </c>
      <c r="G398" s="67">
        <f t="shared" si="30"/>
        <v>4</v>
      </c>
      <c r="H398" s="67">
        <v>4</v>
      </c>
      <c r="I398" s="67"/>
    </row>
    <row r="399" spans="1:9" ht="41.25">
      <c r="A399" s="38" t="s">
        <v>460</v>
      </c>
      <c r="B399" s="56">
        <v>951</v>
      </c>
      <c r="C399" s="42" t="s">
        <v>363</v>
      </c>
      <c r="D399" s="42" t="s">
        <v>158</v>
      </c>
      <c r="E399" s="56" t="s">
        <v>40</v>
      </c>
      <c r="F399" s="42" t="s">
        <v>393</v>
      </c>
      <c r="G399" s="76">
        <f t="shared" si="30"/>
        <v>20</v>
      </c>
      <c r="H399" s="76">
        <f>H400</f>
        <v>20</v>
      </c>
      <c r="I399" s="76">
        <f>I400+I401</f>
        <v>0</v>
      </c>
    </row>
    <row r="400" spans="1:9" ht="18" customHeight="1">
      <c r="A400" s="10" t="s">
        <v>210</v>
      </c>
      <c r="B400" s="12">
        <v>951</v>
      </c>
      <c r="C400" s="25" t="s">
        <v>363</v>
      </c>
      <c r="D400" s="25" t="s">
        <v>158</v>
      </c>
      <c r="E400" s="12" t="s">
        <v>655</v>
      </c>
      <c r="F400" s="25" t="s">
        <v>275</v>
      </c>
      <c r="G400" s="67">
        <f t="shared" si="30"/>
        <v>20</v>
      </c>
      <c r="H400" s="67">
        <f>H401</f>
        <v>20</v>
      </c>
      <c r="I400" s="67"/>
    </row>
    <row r="401" spans="1:9" ht="27.75" customHeight="1">
      <c r="A401" s="10" t="s">
        <v>860</v>
      </c>
      <c r="B401" s="12">
        <v>951</v>
      </c>
      <c r="C401" s="25" t="s">
        <v>363</v>
      </c>
      <c r="D401" s="25" t="s">
        <v>158</v>
      </c>
      <c r="E401" s="12" t="s">
        <v>655</v>
      </c>
      <c r="F401" s="25" t="s">
        <v>275</v>
      </c>
      <c r="G401" s="67">
        <f t="shared" si="30"/>
        <v>20</v>
      </c>
      <c r="H401" s="67">
        <v>20</v>
      </c>
      <c r="I401" s="67"/>
    </row>
    <row r="402" spans="1:9" ht="23.25" customHeight="1" hidden="1">
      <c r="A402" s="38" t="s">
        <v>503</v>
      </c>
      <c r="B402" s="56">
        <v>951</v>
      </c>
      <c r="C402" s="42" t="s">
        <v>363</v>
      </c>
      <c r="D402" s="42" t="s">
        <v>158</v>
      </c>
      <c r="E402" s="42" t="s">
        <v>501</v>
      </c>
      <c r="F402" s="42" t="s">
        <v>393</v>
      </c>
      <c r="G402" s="76">
        <f t="shared" si="30"/>
        <v>0</v>
      </c>
      <c r="H402" s="76">
        <f>H403</f>
        <v>0</v>
      </c>
      <c r="I402" s="76"/>
    </row>
    <row r="403" spans="1:9" ht="23.25" customHeight="1" hidden="1">
      <c r="A403" s="10" t="s">
        <v>208</v>
      </c>
      <c r="B403" s="12">
        <v>951</v>
      </c>
      <c r="C403" s="25" t="s">
        <v>363</v>
      </c>
      <c r="D403" s="25" t="s">
        <v>158</v>
      </c>
      <c r="E403" s="25" t="s">
        <v>781</v>
      </c>
      <c r="F403" s="25" t="s">
        <v>209</v>
      </c>
      <c r="G403" s="67">
        <f t="shared" si="30"/>
        <v>0</v>
      </c>
      <c r="H403" s="67">
        <f>H404</f>
        <v>0</v>
      </c>
      <c r="I403" s="67"/>
    </row>
    <row r="404" spans="1:9" ht="23.25" customHeight="1" hidden="1">
      <c r="A404" s="10" t="s">
        <v>210</v>
      </c>
      <c r="B404" s="12">
        <v>951</v>
      </c>
      <c r="C404" s="25" t="s">
        <v>363</v>
      </c>
      <c r="D404" s="25" t="s">
        <v>158</v>
      </c>
      <c r="E404" s="25" t="s">
        <v>781</v>
      </c>
      <c r="F404" s="25" t="s">
        <v>275</v>
      </c>
      <c r="G404" s="67">
        <f t="shared" si="30"/>
        <v>0</v>
      </c>
      <c r="H404" s="67">
        <v>0</v>
      </c>
      <c r="I404" s="67"/>
    </row>
    <row r="405" spans="1:9" s="85" customFormat="1" ht="19.5" customHeight="1" hidden="1">
      <c r="A405" s="61" t="s">
        <v>886</v>
      </c>
      <c r="B405" s="68">
        <v>951</v>
      </c>
      <c r="C405" s="62" t="s">
        <v>360</v>
      </c>
      <c r="D405" s="62" t="s">
        <v>148</v>
      </c>
      <c r="E405" s="62" t="s">
        <v>307</v>
      </c>
      <c r="F405" s="62" t="s">
        <v>393</v>
      </c>
      <c r="G405" s="75">
        <f>H405+I405</f>
        <v>0</v>
      </c>
      <c r="H405" s="75">
        <f>H407</f>
        <v>0</v>
      </c>
      <c r="I405" s="75">
        <f>I407</f>
        <v>0</v>
      </c>
    </row>
    <row r="406" spans="1:9" s="197" customFormat="1" ht="23.25" customHeight="1" hidden="1">
      <c r="A406" s="57" t="s">
        <v>863</v>
      </c>
      <c r="B406" s="55" t="s">
        <v>175</v>
      </c>
      <c r="C406" s="55" t="s">
        <v>360</v>
      </c>
      <c r="D406" s="55" t="s">
        <v>360</v>
      </c>
      <c r="E406" s="55" t="s">
        <v>307</v>
      </c>
      <c r="F406" s="55" t="s">
        <v>393</v>
      </c>
      <c r="G406" s="70">
        <f>G407</f>
        <v>0</v>
      </c>
      <c r="H406" s="70">
        <f>H407</f>
        <v>0</v>
      </c>
      <c r="I406" s="70">
        <f>I407</f>
        <v>0</v>
      </c>
    </row>
    <row r="407" spans="1:9" ht="36" customHeight="1" hidden="1">
      <c r="A407" s="10" t="s">
        <v>844</v>
      </c>
      <c r="B407" s="56">
        <v>951</v>
      </c>
      <c r="C407" s="42" t="s">
        <v>360</v>
      </c>
      <c r="D407" s="42" t="s">
        <v>360</v>
      </c>
      <c r="E407" s="42" t="s">
        <v>862</v>
      </c>
      <c r="F407" s="25" t="s">
        <v>393</v>
      </c>
      <c r="G407" s="76">
        <f>H407+I407</f>
        <v>0</v>
      </c>
      <c r="H407" s="67">
        <f>H408</f>
        <v>0</v>
      </c>
      <c r="I407" s="67">
        <f>I408</f>
        <v>0</v>
      </c>
    </row>
    <row r="408" spans="1:9" ht="36" customHeight="1" hidden="1">
      <c r="A408" s="10" t="s">
        <v>185</v>
      </c>
      <c r="B408" s="56">
        <v>951</v>
      </c>
      <c r="C408" s="42" t="s">
        <v>360</v>
      </c>
      <c r="D408" s="42" t="s">
        <v>360</v>
      </c>
      <c r="E408" s="25" t="s">
        <v>861</v>
      </c>
      <c r="F408" s="25" t="s">
        <v>156</v>
      </c>
      <c r="G408" s="67">
        <f>H408+I408</f>
        <v>0</v>
      </c>
      <c r="H408" s="67">
        <f>H409</f>
        <v>0</v>
      </c>
      <c r="I408" s="67">
        <f>I409</f>
        <v>0</v>
      </c>
    </row>
    <row r="409" spans="1:9" ht="47.25" customHeight="1" hidden="1">
      <c r="A409" s="31" t="s">
        <v>186</v>
      </c>
      <c r="B409" s="56">
        <v>951</v>
      </c>
      <c r="C409" s="42" t="s">
        <v>360</v>
      </c>
      <c r="D409" s="42" t="s">
        <v>360</v>
      </c>
      <c r="E409" s="25" t="s">
        <v>864</v>
      </c>
      <c r="F409" s="25" t="s">
        <v>187</v>
      </c>
      <c r="G409" s="67">
        <f>H409+I409</f>
        <v>0</v>
      </c>
      <c r="H409" s="67">
        <v>0</v>
      </c>
      <c r="I409" s="67"/>
    </row>
    <row r="410" spans="1:9" ht="23.25" customHeight="1" hidden="1">
      <c r="A410" s="10"/>
      <c r="B410" s="12"/>
      <c r="C410" s="25"/>
      <c r="D410" s="25"/>
      <c r="E410" s="25"/>
      <c r="F410" s="25"/>
      <c r="G410" s="67"/>
      <c r="H410" s="67"/>
      <c r="I410" s="67"/>
    </row>
    <row r="411" spans="1:9" ht="19.5" customHeight="1">
      <c r="A411" s="84" t="s">
        <v>217</v>
      </c>
      <c r="B411" s="138">
        <v>951</v>
      </c>
      <c r="C411" s="62" t="s">
        <v>218</v>
      </c>
      <c r="D411" s="62" t="s">
        <v>148</v>
      </c>
      <c r="E411" s="62" t="s">
        <v>307</v>
      </c>
      <c r="F411" s="62" t="s">
        <v>393</v>
      </c>
      <c r="G411" s="95">
        <f t="shared" si="30"/>
        <v>26617.53636</v>
      </c>
      <c r="H411" s="95">
        <f>H412+H417+H429</f>
        <v>1031</v>
      </c>
      <c r="I411" s="95">
        <f>I412+I417+I429</f>
        <v>25586.53636</v>
      </c>
    </row>
    <row r="412" spans="1:9" ht="16.5" customHeight="1">
      <c r="A412" s="57" t="s">
        <v>141</v>
      </c>
      <c r="B412" s="69">
        <v>951</v>
      </c>
      <c r="C412" s="55" t="s">
        <v>218</v>
      </c>
      <c r="D412" s="55" t="s">
        <v>147</v>
      </c>
      <c r="E412" s="55" t="s">
        <v>307</v>
      </c>
      <c r="F412" s="55" t="s">
        <v>393</v>
      </c>
      <c r="G412" s="70">
        <f t="shared" si="30"/>
        <v>831</v>
      </c>
      <c r="H412" s="70">
        <f aca="true" t="shared" si="31" ref="H412:I415">H413</f>
        <v>831</v>
      </c>
      <c r="I412" s="70">
        <f t="shared" si="31"/>
        <v>0</v>
      </c>
    </row>
    <row r="413" spans="1:9" ht="31.5" customHeight="1">
      <c r="A413" s="10" t="s">
        <v>568</v>
      </c>
      <c r="B413" s="12">
        <v>951</v>
      </c>
      <c r="C413" s="25" t="s">
        <v>218</v>
      </c>
      <c r="D413" s="25" t="s">
        <v>147</v>
      </c>
      <c r="E413" s="25" t="s">
        <v>88</v>
      </c>
      <c r="F413" s="25" t="s">
        <v>393</v>
      </c>
      <c r="G413" s="67">
        <f t="shared" si="30"/>
        <v>831</v>
      </c>
      <c r="H413" s="67">
        <f t="shared" si="31"/>
        <v>831</v>
      </c>
      <c r="I413" s="67">
        <f t="shared" si="31"/>
        <v>0</v>
      </c>
    </row>
    <row r="414" spans="1:9" ht="43.5" customHeight="1">
      <c r="A414" s="10" t="s">
        <v>142</v>
      </c>
      <c r="B414" s="12">
        <v>951</v>
      </c>
      <c r="C414" s="25" t="s">
        <v>218</v>
      </c>
      <c r="D414" s="25" t="s">
        <v>147</v>
      </c>
      <c r="E414" s="25" t="s">
        <v>88</v>
      </c>
      <c r="F414" s="25" t="s">
        <v>393</v>
      </c>
      <c r="G414" s="67">
        <f t="shared" si="30"/>
        <v>831</v>
      </c>
      <c r="H414" s="67">
        <f t="shared" si="31"/>
        <v>831</v>
      </c>
      <c r="I414" s="67">
        <f t="shared" si="31"/>
        <v>0</v>
      </c>
    </row>
    <row r="415" spans="1:9" ht="27">
      <c r="A415" s="10" t="s">
        <v>199</v>
      </c>
      <c r="B415" s="12">
        <v>951</v>
      </c>
      <c r="C415" s="25" t="s">
        <v>218</v>
      </c>
      <c r="D415" s="25" t="s">
        <v>147</v>
      </c>
      <c r="E415" s="25" t="s">
        <v>88</v>
      </c>
      <c r="F415" s="25" t="s">
        <v>157</v>
      </c>
      <c r="G415" s="67">
        <f t="shared" si="30"/>
        <v>831</v>
      </c>
      <c r="H415" s="67">
        <f t="shared" si="31"/>
        <v>831</v>
      </c>
      <c r="I415" s="67">
        <f t="shared" si="31"/>
        <v>0</v>
      </c>
    </row>
    <row r="416" spans="1:9" ht="30" customHeight="1">
      <c r="A416" s="10" t="s">
        <v>200</v>
      </c>
      <c r="B416" s="12">
        <v>951</v>
      </c>
      <c r="C416" s="25" t="s">
        <v>218</v>
      </c>
      <c r="D416" s="25" t="s">
        <v>147</v>
      </c>
      <c r="E416" s="25" t="s">
        <v>88</v>
      </c>
      <c r="F416" s="25" t="s">
        <v>201</v>
      </c>
      <c r="G416" s="67">
        <f t="shared" si="30"/>
        <v>831</v>
      </c>
      <c r="H416" s="97">
        <v>831</v>
      </c>
      <c r="I416" s="67"/>
    </row>
    <row r="417" spans="1:9" ht="17.25" customHeight="1">
      <c r="A417" s="57" t="s">
        <v>569</v>
      </c>
      <c r="B417" s="69">
        <v>951</v>
      </c>
      <c r="C417" s="55" t="s">
        <v>218</v>
      </c>
      <c r="D417" s="55" t="s">
        <v>154</v>
      </c>
      <c r="E417" s="55" t="s">
        <v>307</v>
      </c>
      <c r="F417" s="55" t="s">
        <v>393</v>
      </c>
      <c r="G417" s="70">
        <f t="shared" si="30"/>
        <v>333.61</v>
      </c>
      <c r="H417" s="70">
        <f>H418+H421</f>
        <v>200</v>
      </c>
      <c r="I417" s="70">
        <f>I418+I424</f>
        <v>133.61</v>
      </c>
    </row>
    <row r="418" spans="1:9" ht="50.25" customHeight="1">
      <c r="A418" s="38" t="s">
        <v>758</v>
      </c>
      <c r="B418" s="12">
        <v>951</v>
      </c>
      <c r="C418" s="42" t="s">
        <v>218</v>
      </c>
      <c r="D418" s="42" t="s">
        <v>154</v>
      </c>
      <c r="E418" s="42" t="s">
        <v>89</v>
      </c>
      <c r="F418" s="42" t="s">
        <v>393</v>
      </c>
      <c r="G418" s="76">
        <f t="shared" si="30"/>
        <v>200</v>
      </c>
      <c r="H418" s="76">
        <f>H419</f>
        <v>200</v>
      </c>
      <c r="I418" s="76">
        <f>I420</f>
        <v>0</v>
      </c>
    </row>
    <row r="419" spans="1:9" ht="25.5" customHeight="1">
      <c r="A419" s="10" t="s">
        <v>199</v>
      </c>
      <c r="B419" s="12" t="s">
        <v>175</v>
      </c>
      <c r="C419" s="25" t="s">
        <v>218</v>
      </c>
      <c r="D419" s="25" t="s">
        <v>154</v>
      </c>
      <c r="E419" s="25" t="s">
        <v>90</v>
      </c>
      <c r="F419" s="25" t="s">
        <v>157</v>
      </c>
      <c r="G419" s="67">
        <f>H419</f>
        <v>200</v>
      </c>
      <c r="H419" s="67">
        <f>H420</f>
        <v>200</v>
      </c>
      <c r="I419" s="67"/>
    </row>
    <row r="420" spans="1:9" ht="29.25" customHeight="1">
      <c r="A420" s="10" t="s">
        <v>202</v>
      </c>
      <c r="B420" s="12">
        <v>951</v>
      </c>
      <c r="C420" s="25" t="s">
        <v>218</v>
      </c>
      <c r="D420" s="25" t="s">
        <v>154</v>
      </c>
      <c r="E420" s="25" t="s">
        <v>90</v>
      </c>
      <c r="F420" s="25" t="s">
        <v>203</v>
      </c>
      <c r="G420" s="67">
        <f t="shared" si="30"/>
        <v>200</v>
      </c>
      <c r="H420" s="67">
        <v>200</v>
      </c>
      <c r="I420" s="67"/>
    </row>
    <row r="421" spans="1:9" ht="17.25" customHeight="1" hidden="1">
      <c r="A421" s="107" t="s">
        <v>519</v>
      </c>
      <c r="B421" s="69">
        <v>952</v>
      </c>
      <c r="C421" s="25" t="s">
        <v>218</v>
      </c>
      <c r="D421" s="25" t="s">
        <v>154</v>
      </c>
      <c r="E421" s="55" t="s">
        <v>307</v>
      </c>
      <c r="F421" s="55" t="s">
        <v>393</v>
      </c>
      <c r="G421" s="70">
        <f>H421</f>
        <v>0</v>
      </c>
      <c r="H421" s="70">
        <f>H422</f>
        <v>0</v>
      </c>
      <c r="I421" s="70"/>
    </row>
    <row r="422" spans="1:9" ht="29.25" customHeight="1" hidden="1">
      <c r="A422" s="10" t="s">
        <v>199</v>
      </c>
      <c r="B422" s="12">
        <v>953</v>
      </c>
      <c r="C422" s="25" t="s">
        <v>218</v>
      </c>
      <c r="D422" s="25" t="s">
        <v>154</v>
      </c>
      <c r="E422" s="25" t="s">
        <v>520</v>
      </c>
      <c r="F422" s="25" t="s">
        <v>157</v>
      </c>
      <c r="G422" s="67">
        <f>H422</f>
        <v>0</v>
      </c>
      <c r="H422" s="67">
        <f>H423</f>
        <v>0</v>
      </c>
      <c r="I422" s="67"/>
    </row>
    <row r="423" spans="1:9" ht="29.25" customHeight="1" hidden="1">
      <c r="A423" s="10" t="s">
        <v>202</v>
      </c>
      <c r="B423" s="12">
        <v>954</v>
      </c>
      <c r="C423" s="25" t="s">
        <v>218</v>
      </c>
      <c r="D423" s="25" t="s">
        <v>154</v>
      </c>
      <c r="E423" s="25" t="s">
        <v>520</v>
      </c>
      <c r="F423" s="25" t="s">
        <v>203</v>
      </c>
      <c r="G423" s="67">
        <f>H423</f>
        <v>0</v>
      </c>
      <c r="H423" s="67"/>
      <c r="I423" s="67"/>
    </row>
    <row r="424" spans="1:9" ht="33.75" customHeight="1">
      <c r="A424" s="10" t="s">
        <v>150</v>
      </c>
      <c r="B424" s="12" t="s">
        <v>175</v>
      </c>
      <c r="C424" s="25" t="s">
        <v>218</v>
      </c>
      <c r="D424" s="25" t="s">
        <v>154</v>
      </c>
      <c r="E424" s="25" t="s">
        <v>307</v>
      </c>
      <c r="F424" s="25" t="s">
        <v>393</v>
      </c>
      <c r="G424" s="67">
        <f>H424+I424</f>
        <v>133.61</v>
      </c>
      <c r="H424" s="67">
        <f aca="true" t="shared" si="32" ref="H424:I427">H425</f>
        <v>0</v>
      </c>
      <c r="I424" s="67">
        <f t="shared" si="32"/>
        <v>133.61</v>
      </c>
    </row>
    <row r="425" spans="1:9" ht="42" customHeight="1">
      <c r="A425" s="10" t="s">
        <v>151</v>
      </c>
      <c r="B425" s="12" t="s">
        <v>175</v>
      </c>
      <c r="C425" s="25" t="s">
        <v>218</v>
      </c>
      <c r="D425" s="25" t="s">
        <v>154</v>
      </c>
      <c r="E425" s="25" t="s">
        <v>307</v>
      </c>
      <c r="F425" s="25" t="s">
        <v>393</v>
      </c>
      <c r="G425" s="67">
        <f>G426</f>
        <v>133.61</v>
      </c>
      <c r="H425" s="67">
        <f t="shared" si="32"/>
        <v>0</v>
      </c>
      <c r="I425" s="67">
        <f t="shared" si="32"/>
        <v>133.61</v>
      </c>
    </row>
    <row r="426" spans="1:9" ht="210" customHeight="1">
      <c r="A426" s="39" t="s">
        <v>833</v>
      </c>
      <c r="B426" s="56" t="s">
        <v>175</v>
      </c>
      <c r="C426" s="42" t="s">
        <v>218</v>
      </c>
      <c r="D426" s="42" t="s">
        <v>154</v>
      </c>
      <c r="E426" s="42" t="s">
        <v>825</v>
      </c>
      <c r="F426" s="42" t="s">
        <v>393</v>
      </c>
      <c r="G426" s="76">
        <f>H426+I426</f>
        <v>133.61</v>
      </c>
      <c r="H426" s="76">
        <f t="shared" si="32"/>
        <v>0</v>
      </c>
      <c r="I426" s="76">
        <f t="shared" si="32"/>
        <v>133.61</v>
      </c>
    </row>
    <row r="427" spans="1:9" ht="18.75" customHeight="1">
      <c r="A427" s="31" t="s">
        <v>190</v>
      </c>
      <c r="B427" s="12" t="s">
        <v>175</v>
      </c>
      <c r="C427" s="25" t="s">
        <v>218</v>
      </c>
      <c r="D427" s="25" t="s">
        <v>154</v>
      </c>
      <c r="E427" s="25" t="s">
        <v>825</v>
      </c>
      <c r="F427" s="25" t="s">
        <v>191</v>
      </c>
      <c r="G427" s="67">
        <f>H427+I427</f>
        <v>133.61</v>
      </c>
      <c r="H427" s="67">
        <f t="shared" si="32"/>
        <v>0</v>
      </c>
      <c r="I427" s="67">
        <f t="shared" si="32"/>
        <v>133.61</v>
      </c>
    </row>
    <row r="428" spans="1:11" ht="29.25" customHeight="1">
      <c r="A428" s="31" t="s">
        <v>832</v>
      </c>
      <c r="B428" s="12" t="s">
        <v>175</v>
      </c>
      <c r="C428" s="25" t="s">
        <v>218</v>
      </c>
      <c r="D428" s="25" t="s">
        <v>154</v>
      </c>
      <c r="E428" s="25" t="s">
        <v>825</v>
      </c>
      <c r="F428" s="25" t="s">
        <v>370</v>
      </c>
      <c r="G428" s="67">
        <f>H428+I428</f>
        <v>133.61</v>
      </c>
      <c r="H428" s="67">
        <v>0</v>
      </c>
      <c r="I428" s="67">
        <v>133.61</v>
      </c>
      <c r="J428" s="86"/>
      <c r="K428" s="66"/>
    </row>
    <row r="429" spans="1:9" ht="19.5" customHeight="1">
      <c r="A429" s="57" t="s">
        <v>386</v>
      </c>
      <c r="B429" s="69">
        <v>951</v>
      </c>
      <c r="C429" s="55" t="s">
        <v>218</v>
      </c>
      <c r="D429" s="55" t="s">
        <v>158</v>
      </c>
      <c r="E429" s="55" t="s">
        <v>307</v>
      </c>
      <c r="F429" s="55" t="s">
        <v>393</v>
      </c>
      <c r="G429" s="70">
        <f>H429+I429</f>
        <v>25452.926359999998</v>
      </c>
      <c r="H429" s="70">
        <f>H430</f>
        <v>0</v>
      </c>
      <c r="I429" s="70">
        <f>I430</f>
        <v>25452.926359999998</v>
      </c>
    </row>
    <row r="430" spans="1:11" ht="120.75" customHeight="1">
      <c r="A430" s="57" t="s">
        <v>778</v>
      </c>
      <c r="B430" s="69">
        <v>951</v>
      </c>
      <c r="C430" s="55" t="s">
        <v>218</v>
      </c>
      <c r="D430" s="55" t="s">
        <v>158</v>
      </c>
      <c r="E430" s="55" t="s">
        <v>733</v>
      </c>
      <c r="F430" s="55" t="s">
        <v>393</v>
      </c>
      <c r="G430" s="70">
        <f>H430+I430</f>
        <v>25452.926359999998</v>
      </c>
      <c r="H430" s="70">
        <f>H431+H444+H450</f>
        <v>0</v>
      </c>
      <c r="I430" s="70">
        <f>I431+I444+I450+I436</f>
        <v>25452.926359999998</v>
      </c>
      <c r="K430" s="66"/>
    </row>
    <row r="431" spans="1:11" ht="72" customHeight="1">
      <c r="A431" s="39" t="s">
        <v>852</v>
      </c>
      <c r="B431" s="56">
        <v>951</v>
      </c>
      <c r="C431" s="42" t="s">
        <v>218</v>
      </c>
      <c r="D431" s="42" t="s">
        <v>158</v>
      </c>
      <c r="E431" s="42" t="s">
        <v>739</v>
      </c>
      <c r="F431" s="42" t="s">
        <v>393</v>
      </c>
      <c r="G431" s="76">
        <f>I431</f>
        <v>3242.85</v>
      </c>
      <c r="H431" s="76"/>
      <c r="I431" s="76">
        <f>I432+I434</f>
        <v>3242.85</v>
      </c>
      <c r="J431" s="143"/>
      <c r="K431" s="66"/>
    </row>
    <row r="432" spans="1:9" ht="33.75" customHeight="1">
      <c r="A432" s="10" t="s">
        <v>185</v>
      </c>
      <c r="B432" s="12" t="s">
        <v>175</v>
      </c>
      <c r="C432" s="25" t="s">
        <v>218</v>
      </c>
      <c r="D432" s="25" t="s">
        <v>158</v>
      </c>
      <c r="E432" s="25" t="s">
        <v>739</v>
      </c>
      <c r="F432" s="25" t="s">
        <v>156</v>
      </c>
      <c r="G432" s="67">
        <f>H432+I432</f>
        <v>213.52</v>
      </c>
      <c r="H432" s="67"/>
      <c r="I432" s="67">
        <f>I433</f>
        <v>213.52</v>
      </c>
    </row>
    <row r="433" spans="1:12" ht="45.75" customHeight="1">
      <c r="A433" s="31" t="s">
        <v>186</v>
      </c>
      <c r="B433" s="12" t="s">
        <v>175</v>
      </c>
      <c r="C433" s="25" t="s">
        <v>218</v>
      </c>
      <c r="D433" s="25" t="s">
        <v>158</v>
      </c>
      <c r="E433" s="25" t="s">
        <v>739</v>
      </c>
      <c r="F433" s="25" t="s">
        <v>187</v>
      </c>
      <c r="G433" s="67">
        <f>H433+I433</f>
        <v>213.52</v>
      </c>
      <c r="H433" s="67"/>
      <c r="I433" s="67">
        <v>213.52</v>
      </c>
      <c r="L433" s="66"/>
    </row>
    <row r="434" spans="1:9" ht="51" customHeight="1">
      <c r="A434" s="31" t="s">
        <v>571</v>
      </c>
      <c r="B434" s="12">
        <v>951</v>
      </c>
      <c r="C434" s="25" t="s">
        <v>218</v>
      </c>
      <c r="D434" s="25" t="s">
        <v>158</v>
      </c>
      <c r="E434" s="25" t="s">
        <v>739</v>
      </c>
      <c r="F434" s="25" t="s">
        <v>572</v>
      </c>
      <c r="G434" s="67">
        <f>I434</f>
        <v>3029.33</v>
      </c>
      <c r="H434" s="67"/>
      <c r="I434" s="67">
        <f>I435</f>
        <v>3029.33</v>
      </c>
    </row>
    <row r="435" spans="1:9" ht="21.75" customHeight="1">
      <c r="A435" s="31" t="s">
        <v>573</v>
      </c>
      <c r="B435" s="12">
        <v>951</v>
      </c>
      <c r="C435" s="25" t="s">
        <v>218</v>
      </c>
      <c r="D435" s="25" t="s">
        <v>158</v>
      </c>
      <c r="E435" s="25" t="s">
        <v>739</v>
      </c>
      <c r="F435" s="25" t="s">
        <v>574</v>
      </c>
      <c r="G435" s="67">
        <f>I435</f>
        <v>3029.33</v>
      </c>
      <c r="H435" s="67"/>
      <c r="I435" s="67">
        <f>3600.54939-571.21939</f>
        <v>3029.33</v>
      </c>
    </row>
    <row r="436" spans="1:9" ht="72" customHeight="1">
      <c r="A436" s="39" t="s">
        <v>853</v>
      </c>
      <c r="B436" s="56">
        <v>951</v>
      </c>
      <c r="C436" s="42" t="s">
        <v>218</v>
      </c>
      <c r="D436" s="42" t="s">
        <v>158</v>
      </c>
      <c r="E436" s="42" t="s">
        <v>842</v>
      </c>
      <c r="F436" s="42" t="s">
        <v>393</v>
      </c>
      <c r="G436" s="76">
        <f>I436</f>
        <v>9728.742629999999</v>
      </c>
      <c r="H436" s="76"/>
      <c r="I436" s="76">
        <f>I437+I439</f>
        <v>9728.742629999999</v>
      </c>
    </row>
    <row r="437" spans="1:9" ht="16.5" customHeight="1">
      <c r="A437" s="31" t="s">
        <v>571</v>
      </c>
      <c r="B437" s="12">
        <v>951</v>
      </c>
      <c r="C437" s="25" t="s">
        <v>218</v>
      </c>
      <c r="D437" s="25" t="s">
        <v>158</v>
      </c>
      <c r="E437" s="25" t="s">
        <v>842</v>
      </c>
      <c r="F437" s="25" t="s">
        <v>572</v>
      </c>
      <c r="G437" s="67">
        <f>I437</f>
        <v>9728.742629999999</v>
      </c>
      <c r="H437" s="67"/>
      <c r="I437" s="67">
        <f>I438</f>
        <v>9728.742629999999</v>
      </c>
    </row>
    <row r="438" spans="1:9" ht="16.5" customHeight="1">
      <c r="A438" s="31" t="s">
        <v>573</v>
      </c>
      <c r="B438" s="12">
        <v>951</v>
      </c>
      <c r="C438" s="25" t="s">
        <v>218</v>
      </c>
      <c r="D438" s="25" t="s">
        <v>158</v>
      </c>
      <c r="E438" s="25" t="s">
        <v>842</v>
      </c>
      <c r="F438" s="25" t="s">
        <v>574</v>
      </c>
      <c r="G438" s="67">
        <f>I438</f>
        <v>9728.742629999999</v>
      </c>
      <c r="H438" s="67"/>
      <c r="I438" s="67">
        <f>9339.59292+389.14971</f>
        <v>9728.742629999999</v>
      </c>
    </row>
    <row r="439" spans="1:9" ht="16.5" customHeight="1" hidden="1">
      <c r="A439" s="31"/>
      <c r="B439" s="12"/>
      <c r="C439" s="25"/>
      <c r="D439" s="25"/>
      <c r="E439" s="25"/>
      <c r="F439" s="25"/>
      <c r="G439" s="67"/>
      <c r="H439" s="67"/>
      <c r="I439" s="67"/>
    </row>
    <row r="440" spans="1:9" ht="16.5" customHeight="1" hidden="1">
      <c r="A440" s="31"/>
      <c r="B440" s="12"/>
      <c r="C440" s="25"/>
      <c r="D440" s="25"/>
      <c r="E440" s="25"/>
      <c r="F440" s="25"/>
      <c r="G440" s="67"/>
      <c r="H440" s="67"/>
      <c r="I440" s="67"/>
    </row>
    <row r="441" spans="1:9" ht="16.5" customHeight="1" hidden="1">
      <c r="A441" s="31"/>
      <c r="B441" s="12"/>
      <c r="C441" s="25"/>
      <c r="D441" s="25"/>
      <c r="E441" s="25"/>
      <c r="F441" s="25"/>
      <c r="G441" s="67"/>
      <c r="H441" s="67"/>
      <c r="I441" s="67"/>
    </row>
    <row r="442" spans="1:9" ht="16.5" customHeight="1" hidden="1">
      <c r="A442" s="31"/>
      <c r="B442" s="12"/>
      <c r="C442" s="25"/>
      <c r="D442" s="25"/>
      <c r="E442" s="25"/>
      <c r="F442" s="25"/>
      <c r="G442" s="67"/>
      <c r="H442" s="67"/>
      <c r="I442" s="67"/>
    </row>
    <row r="443" spans="1:9" ht="16.5" customHeight="1" hidden="1">
      <c r="A443" s="31"/>
      <c r="B443" s="12"/>
      <c r="C443" s="25"/>
      <c r="D443" s="25"/>
      <c r="E443" s="25"/>
      <c r="F443" s="25"/>
      <c r="G443" s="67"/>
      <c r="H443" s="67"/>
      <c r="I443" s="67"/>
    </row>
    <row r="444" spans="1:11" ht="103.5" customHeight="1">
      <c r="A444" s="38" t="s">
        <v>642</v>
      </c>
      <c r="B444" s="12">
        <v>951</v>
      </c>
      <c r="C444" s="25" t="s">
        <v>218</v>
      </c>
      <c r="D444" s="25" t="s">
        <v>158</v>
      </c>
      <c r="E444" s="25" t="s">
        <v>737</v>
      </c>
      <c r="F444" s="42" t="s">
        <v>393</v>
      </c>
      <c r="G444" s="76">
        <f aca="true" t="shared" si="33" ref="G444:G449">H444+I444</f>
        <v>12481.333729999998</v>
      </c>
      <c r="H444" s="76"/>
      <c r="I444" s="76">
        <f>I445+I447</f>
        <v>12481.333729999998</v>
      </c>
      <c r="K444" s="66"/>
    </row>
    <row r="445" spans="1:9" ht="31.5" customHeight="1">
      <c r="A445" s="10" t="s">
        <v>185</v>
      </c>
      <c r="B445" s="12" t="s">
        <v>175</v>
      </c>
      <c r="C445" s="25" t="s">
        <v>218</v>
      </c>
      <c r="D445" s="25" t="s">
        <v>158</v>
      </c>
      <c r="E445" s="25" t="s">
        <v>737</v>
      </c>
      <c r="F445" s="25" t="s">
        <v>156</v>
      </c>
      <c r="G445" s="67">
        <f>I445</f>
        <v>150</v>
      </c>
      <c r="H445" s="67"/>
      <c r="I445" s="67">
        <f>I446</f>
        <v>150</v>
      </c>
    </row>
    <row r="446" spans="1:9" ht="42.75" customHeight="1">
      <c r="A446" s="31" t="s">
        <v>186</v>
      </c>
      <c r="B446" s="12" t="s">
        <v>175</v>
      </c>
      <c r="C446" s="25" t="s">
        <v>218</v>
      </c>
      <c r="D446" s="25" t="s">
        <v>158</v>
      </c>
      <c r="E446" s="25" t="s">
        <v>737</v>
      </c>
      <c r="F446" s="25" t="s">
        <v>187</v>
      </c>
      <c r="G446" s="67">
        <f>I446</f>
        <v>150</v>
      </c>
      <c r="H446" s="67"/>
      <c r="I446" s="67">
        <v>150</v>
      </c>
    </row>
    <row r="447" spans="1:9" ht="29.25" customHeight="1">
      <c r="A447" s="10" t="s">
        <v>199</v>
      </c>
      <c r="B447" s="12">
        <v>951</v>
      </c>
      <c r="C447" s="25" t="s">
        <v>218</v>
      </c>
      <c r="D447" s="25" t="s">
        <v>158</v>
      </c>
      <c r="E447" s="25" t="s">
        <v>737</v>
      </c>
      <c r="F447" s="25" t="s">
        <v>157</v>
      </c>
      <c r="G447" s="67">
        <f t="shared" si="33"/>
        <v>12331.333729999998</v>
      </c>
      <c r="H447" s="67"/>
      <c r="I447" s="67">
        <f>I448+I449</f>
        <v>12331.333729999998</v>
      </c>
    </row>
    <row r="448" spans="1:10" ht="30" customHeight="1">
      <c r="A448" s="10" t="s">
        <v>200</v>
      </c>
      <c r="B448" s="12" t="s">
        <v>175</v>
      </c>
      <c r="C448" s="25" t="s">
        <v>218</v>
      </c>
      <c r="D448" s="25" t="s">
        <v>158</v>
      </c>
      <c r="E448" s="25" t="s">
        <v>737</v>
      </c>
      <c r="F448" s="25" t="s">
        <v>201</v>
      </c>
      <c r="G448" s="67">
        <f t="shared" si="33"/>
        <v>10131.333729999998</v>
      </c>
      <c r="H448" s="67"/>
      <c r="I448" s="67">
        <f>9891.28906+240.04467</f>
        <v>10131.333729999998</v>
      </c>
      <c r="J448" s="66"/>
    </row>
    <row r="449" spans="1:10" ht="34.5" customHeight="1">
      <c r="A449" s="10" t="s">
        <v>202</v>
      </c>
      <c r="B449" s="12">
        <v>951</v>
      </c>
      <c r="C449" s="25" t="s">
        <v>218</v>
      </c>
      <c r="D449" s="25" t="s">
        <v>158</v>
      </c>
      <c r="E449" s="25" t="s">
        <v>737</v>
      </c>
      <c r="F449" s="25" t="s">
        <v>203</v>
      </c>
      <c r="G449" s="67">
        <f t="shared" si="33"/>
        <v>2200</v>
      </c>
      <c r="H449" s="67"/>
      <c r="I449" s="67">
        <v>2200</v>
      </c>
      <c r="J449" s="66"/>
    </row>
    <row r="450" spans="1:11" ht="85.5" customHeight="1" hidden="1">
      <c r="A450" s="38" t="s">
        <v>644</v>
      </c>
      <c r="B450" s="12">
        <v>951</v>
      </c>
      <c r="C450" s="25" t="s">
        <v>218</v>
      </c>
      <c r="D450" s="25" t="s">
        <v>158</v>
      </c>
      <c r="E450" s="25" t="s">
        <v>738</v>
      </c>
      <c r="F450" s="42" t="s">
        <v>393</v>
      </c>
      <c r="G450" s="76">
        <f>H450+I450</f>
        <v>0</v>
      </c>
      <c r="H450" s="76"/>
      <c r="I450" s="76">
        <f>I451+I453</f>
        <v>0</v>
      </c>
      <c r="K450" s="66"/>
    </row>
    <row r="451" spans="1:9" ht="30.75" customHeight="1" hidden="1">
      <c r="A451" s="10" t="s">
        <v>185</v>
      </c>
      <c r="B451" s="12" t="s">
        <v>175</v>
      </c>
      <c r="C451" s="25" t="s">
        <v>218</v>
      </c>
      <c r="D451" s="25" t="s">
        <v>158</v>
      </c>
      <c r="E451" s="25" t="s">
        <v>738</v>
      </c>
      <c r="F451" s="25" t="s">
        <v>156</v>
      </c>
      <c r="G451" s="67">
        <f>I451</f>
        <v>0</v>
      </c>
      <c r="H451" s="67"/>
      <c r="I451" s="67">
        <f>I452</f>
        <v>0</v>
      </c>
    </row>
    <row r="452" spans="1:10" ht="42.75" customHeight="1" hidden="1">
      <c r="A452" s="31" t="s">
        <v>186</v>
      </c>
      <c r="B452" s="12" t="s">
        <v>175</v>
      </c>
      <c r="C452" s="25" t="s">
        <v>218</v>
      </c>
      <c r="D452" s="25" t="s">
        <v>158</v>
      </c>
      <c r="E452" s="25" t="s">
        <v>738</v>
      </c>
      <c r="F452" s="25" t="s">
        <v>187</v>
      </c>
      <c r="G452" s="67">
        <f>I452</f>
        <v>0</v>
      </c>
      <c r="H452" s="67"/>
      <c r="I452" s="67">
        <v>0</v>
      </c>
      <c r="J452" s="66"/>
    </row>
    <row r="453" spans="1:9" ht="29.25" customHeight="1" hidden="1">
      <c r="A453" s="10" t="s">
        <v>199</v>
      </c>
      <c r="B453" s="12">
        <v>951</v>
      </c>
      <c r="C453" s="25" t="s">
        <v>218</v>
      </c>
      <c r="D453" s="25" t="s">
        <v>158</v>
      </c>
      <c r="E453" s="25" t="s">
        <v>738</v>
      </c>
      <c r="F453" s="25" t="s">
        <v>157</v>
      </c>
      <c r="G453" s="67">
        <f aca="true" t="shared" si="34" ref="G453:G461">H453+I453</f>
        <v>0</v>
      </c>
      <c r="H453" s="67"/>
      <c r="I453" s="67">
        <f>I454</f>
        <v>0</v>
      </c>
    </row>
    <row r="454" spans="1:9" ht="29.25" customHeight="1" hidden="1">
      <c r="A454" s="10" t="s">
        <v>200</v>
      </c>
      <c r="B454" s="12">
        <v>951</v>
      </c>
      <c r="C454" s="25" t="s">
        <v>218</v>
      </c>
      <c r="D454" s="25" t="s">
        <v>158</v>
      </c>
      <c r="E454" s="25" t="s">
        <v>738</v>
      </c>
      <c r="F454" s="25" t="s">
        <v>201</v>
      </c>
      <c r="G454" s="67">
        <f t="shared" si="34"/>
        <v>0</v>
      </c>
      <c r="H454" s="67"/>
      <c r="I454" s="67">
        <v>0</v>
      </c>
    </row>
    <row r="455" spans="1:9" ht="13.5">
      <c r="A455" s="61" t="s">
        <v>221</v>
      </c>
      <c r="B455" s="138">
        <v>951</v>
      </c>
      <c r="C455" s="62" t="s">
        <v>164</v>
      </c>
      <c r="D455" s="62" t="s">
        <v>148</v>
      </c>
      <c r="E455" s="62" t="s">
        <v>307</v>
      </c>
      <c r="F455" s="62" t="s">
        <v>393</v>
      </c>
      <c r="G455" s="95">
        <f t="shared" si="34"/>
        <v>5407.8998</v>
      </c>
      <c r="H455" s="75">
        <f>H456</f>
        <v>2219.59708</v>
      </c>
      <c r="I455" s="75">
        <f aca="true" t="shared" si="35" ref="H455:I459">I456</f>
        <v>3188.30272</v>
      </c>
    </row>
    <row r="456" spans="1:9" ht="13.5">
      <c r="A456" s="10" t="s">
        <v>329</v>
      </c>
      <c r="B456" s="12">
        <v>951</v>
      </c>
      <c r="C456" s="25" t="s">
        <v>164</v>
      </c>
      <c r="D456" s="25" t="s">
        <v>149</v>
      </c>
      <c r="E456" s="25" t="s">
        <v>307</v>
      </c>
      <c r="F456" s="25" t="s">
        <v>393</v>
      </c>
      <c r="G456" s="67">
        <f>H456+I456</f>
        <v>5407.8998</v>
      </c>
      <c r="H456" s="67">
        <f>H457</f>
        <v>2219.59708</v>
      </c>
      <c r="I456" s="67">
        <f t="shared" si="35"/>
        <v>3188.30272</v>
      </c>
    </row>
    <row r="457" spans="1:9" ht="43.5" customHeight="1">
      <c r="A457" s="38" t="s">
        <v>454</v>
      </c>
      <c r="B457" s="56">
        <v>951</v>
      </c>
      <c r="C457" s="42" t="s">
        <v>164</v>
      </c>
      <c r="D457" s="42" t="s">
        <v>149</v>
      </c>
      <c r="E457" s="42" t="s">
        <v>93</v>
      </c>
      <c r="F457" s="42" t="s">
        <v>393</v>
      </c>
      <c r="G457" s="76">
        <f t="shared" si="34"/>
        <v>5407.8998</v>
      </c>
      <c r="H457" s="76">
        <f>H458+H461+H472+H475+H482+H489</f>
        <v>2219.59708</v>
      </c>
      <c r="I457" s="76">
        <f>I458+I461+I472+I475+I482+I489</f>
        <v>3188.30272</v>
      </c>
    </row>
    <row r="458" spans="1:9" ht="30.75" customHeight="1">
      <c r="A458" s="10" t="s">
        <v>222</v>
      </c>
      <c r="B458" s="12">
        <v>951</v>
      </c>
      <c r="C458" s="25" t="s">
        <v>164</v>
      </c>
      <c r="D458" s="25" t="s">
        <v>149</v>
      </c>
      <c r="E458" s="25" t="s">
        <v>94</v>
      </c>
      <c r="F458" s="25" t="s">
        <v>393</v>
      </c>
      <c r="G458" s="67">
        <f t="shared" si="34"/>
        <v>150</v>
      </c>
      <c r="H458" s="67">
        <f t="shared" si="35"/>
        <v>150</v>
      </c>
      <c r="I458" s="67">
        <f t="shared" si="35"/>
        <v>0</v>
      </c>
    </row>
    <row r="459" spans="1:9" ht="30" customHeight="1">
      <c r="A459" s="10" t="s">
        <v>185</v>
      </c>
      <c r="B459" s="12">
        <v>951</v>
      </c>
      <c r="C459" s="25" t="s">
        <v>164</v>
      </c>
      <c r="D459" s="25" t="s">
        <v>149</v>
      </c>
      <c r="E459" s="25" t="s">
        <v>94</v>
      </c>
      <c r="F459" s="25" t="s">
        <v>156</v>
      </c>
      <c r="G459" s="67">
        <f t="shared" si="34"/>
        <v>150</v>
      </c>
      <c r="H459" s="67">
        <f t="shared" si="35"/>
        <v>150</v>
      </c>
      <c r="I459" s="67">
        <f t="shared" si="35"/>
        <v>0</v>
      </c>
    </row>
    <row r="460" spans="1:9" ht="41.25">
      <c r="A460" s="31" t="s">
        <v>186</v>
      </c>
      <c r="B460" s="12">
        <v>951</v>
      </c>
      <c r="C460" s="25" t="s">
        <v>164</v>
      </c>
      <c r="D460" s="25" t="s">
        <v>149</v>
      </c>
      <c r="E460" s="25" t="s">
        <v>94</v>
      </c>
      <c r="F460" s="25" t="s">
        <v>187</v>
      </c>
      <c r="G460" s="67">
        <f t="shared" si="34"/>
        <v>150</v>
      </c>
      <c r="H460" s="67">
        <f>150</f>
        <v>150</v>
      </c>
      <c r="I460" s="67"/>
    </row>
    <row r="461" spans="1:9" ht="41.25" hidden="1">
      <c r="A461" s="64" t="s">
        <v>575</v>
      </c>
      <c r="B461" s="12">
        <v>951</v>
      </c>
      <c r="C461" s="62" t="s">
        <v>164</v>
      </c>
      <c r="D461" s="62" t="s">
        <v>149</v>
      </c>
      <c r="E461" s="62" t="s">
        <v>93</v>
      </c>
      <c r="F461" s="62" t="s">
        <v>393</v>
      </c>
      <c r="G461" s="75">
        <f t="shared" si="34"/>
        <v>0</v>
      </c>
      <c r="H461" s="75">
        <f>H467</f>
        <v>0</v>
      </c>
      <c r="I461" s="75">
        <f>I462</f>
        <v>0</v>
      </c>
    </row>
    <row r="462" spans="1:9" ht="69.75" hidden="1">
      <c r="A462" s="39" t="s">
        <v>593</v>
      </c>
      <c r="B462" s="12">
        <v>951</v>
      </c>
      <c r="C462" s="42" t="s">
        <v>164</v>
      </c>
      <c r="D462" s="42" t="s">
        <v>149</v>
      </c>
      <c r="E462" s="42" t="s">
        <v>576</v>
      </c>
      <c r="F462" s="42" t="s">
        <v>393</v>
      </c>
      <c r="G462" s="76">
        <f>I462</f>
        <v>0</v>
      </c>
      <c r="H462" s="76"/>
      <c r="I462" s="76">
        <f>I463+I465</f>
        <v>0</v>
      </c>
    </row>
    <row r="463" spans="1:9" ht="41.25" hidden="1">
      <c r="A463" s="31" t="s">
        <v>571</v>
      </c>
      <c r="B463" s="12">
        <v>951</v>
      </c>
      <c r="C463" s="25" t="s">
        <v>164</v>
      </c>
      <c r="D463" s="25" t="s">
        <v>149</v>
      </c>
      <c r="E463" s="25" t="s">
        <v>576</v>
      </c>
      <c r="F463" s="25" t="s">
        <v>572</v>
      </c>
      <c r="G463" s="67">
        <f>I463</f>
        <v>0</v>
      </c>
      <c r="H463" s="67"/>
      <c r="I463" s="67">
        <f>I464</f>
        <v>0</v>
      </c>
    </row>
    <row r="464" spans="1:9" ht="13.5" hidden="1">
      <c r="A464" s="31" t="s">
        <v>573</v>
      </c>
      <c r="B464" s="12">
        <v>951</v>
      </c>
      <c r="C464" s="25" t="s">
        <v>164</v>
      </c>
      <c r="D464" s="25" t="s">
        <v>149</v>
      </c>
      <c r="E464" s="25" t="s">
        <v>576</v>
      </c>
      <c r="F464" s="25" t="s">
        <v>574</v>
      </c>
      <c r="G464" s="67">
        <f>I464</f>
        <v>0</v>
      </c>
      <c r="H464" s="67"/>
      <c r="I464" s="67">
        <v>0</v>
      </c>
    </row>
    <row r="465" spans="1:9" ht="41.25" hidden="1">
      <c r="A465" s="10" t="s">
        <v>577</v>
      </c>
      <c r="B465" s="12">
        <v>952</v>
      </c>
      <c r="C465" s="25" t="s">
        <v>164</v>
      </c>
      <c r="D465" s="25" t="s">
        <v>149</v>
      </c>
      <c r="E465" s="25" t="s">
        <v>576</v>
      </c>
      <c r="F465" s="25" t="s">
        <v>209</v>
      </c>
      <c r="G465" s="67">
        <f>I465</f>
        <v>0</v>
      </c>
      <c r="H465" s="67"/>
      <c r="I465" s="67">
        <f>I466</f>
        <v>0</v>
      </c>
    </row>
    <row r="466" spans="1:9" ht="15.75" customHeight="1" hidden="1">
      <c r="A466" s="10" t="s">
        <v>174</v>
      </c>
      <c r="B466" s="12">
        <v>953</v>
      </c>
      <c r="C466" s="25" t="s">
        <v>164</v>
      </c>
      <c r="D466" s="25" t="s">
        <v>149</v>
      </c>
      <c r="E466" s="25" t="s">
        <v>576</v>
      </c>
      <c r="F466" s="25" t="s">
        <v>275</v>
      </c>
      <c r="G466" s="67">
        <f>I466</f>
        <v>0</v>
      </c>
      <c r="H466" s="67"/>
      <c r="I466" s="67">
        <v>0</v>
      </c>
    </row>
    <row r="467" spans="1:9" ht="87" customHeight="1" hidden="1">
      <c r="A467" s="39" t="s">
        <v>594</v>
      </c>
      <c r="B467" s="12">
        <v>951</v>
      </c>
      <c r="C467" s="42" t="s">
        <v>164</v>
      </c>
      <c r="D467" s="42" t="s">
        <v>149</v>
      </c>
      <c r="E467" s="42" t="s">
        <v>578</v>
      </c>
      <c r="F467" s="42" t="s">
        <v>393</v>
      </c>
      <c r="G467" s="76">
        <f>H467</f>
        <v>0</v>
      </c>
      <c r="H467" s="76">
        <f>H468+H470</f>
        <v>0</v>
      </c>
      <c r="I467" s="76"/>
    </row>
    <row r="468" spans="1:9" ht="41.25" hidden="1">
      <c r="A468" s="31" t="s">
        <v>571</v>
      </c>
      <c r="B468" s="12">
        <v>951</v>
      </c>
      <c r="C468" s="25" t="s">
        <v>164</v>
      </c>
      <c r="D468" s="25" t="s">
        <v>149</v>
      </c>
      <c r="E468" s="25" t="s">
        <v>578</v>
      </c>
      <c r="F468" s="25" t="s">
        <v>572</v>
      </c>
      <c r="G468" s="67">
        <f>H468</f>
        <v>0</v>
      </c>
      <c r="H468" s="67">
        <f>H469</f>
        <v>0</v>
      </c>
      <c r="I468" s="67"/>
    </row>
    <row r="469" spans="1:9" ht="13.5" hidden="1">
      <c r="A469" s="31" t="s">
        <v>573</v>
      </c>
      <c r="B469" s="12">
        <v>951</v>
      </c>
      <c r="C469" s="25" t="s">
        <v>164</v>
      </c>
      <c r="D469" s="25" t="s">
        <v>149</v>
      </c>
      <c r="E469" s="25" t="s">
        <v>578</v>
      </c>
      <c r="F469" s="25" t="s">
        <v>574</v>
      </c>
      <c r="G469" s="67">
        <f>H469</f>
        <v>0</v>
      </c>
      <c r="H469" s="67">
        <f>43+43+40-40-86</f>
        <v>0</v>
      </c>
      <c r="I469" s="67"/>
    </row>
    <row r="470" spans="1:9" ht="42" customHeight="1" hidden="1">
      <c r="A470" s="10" t="s">
        <v>577</v>
      </c>
      <c r="B470" s="12">
        <v>952</v>
      </c>
      <c r="C470" s="25" t="s">
        <v>164</v>
      </c>
      <c r="D470" s="25" t="s">
        <v>149</v>
      </c>
      <c r="E470" s="25" t="s">
        <v>578</v>
      </c>
      <c r="F470" s="25" t="s">
        <v>209</v>
      </c>
      <c r="G470" s="67">
        <f>H470</f>
        <v>0</v>
      </c>
      <c r="H470" s="67">
        <f>H471</f>
        <v>0</v>
      </c>
      <c r="I470" s="67"/>
    </row>
    <row r="471" spans="1:9" ht="15" customHeight="1" hidden="1">
      <c r="A471" s="10" t="s">
        <v>174</v>
      </c>
      <c r="B471" s="12">
        <v>953</v>
      </c>
      <c r="C471" s="25" t="s">
        <v>164</v>
      </c>
      <c r="D471" s="25" t="s">
        <v>149</v>
      </c>
      <c r="E471" s="25" t="s">
        <v>578</v>
      </c>
      <c r="F471" s="25" t="s">
        <v>275</v>
      </c>
      <c r="G471" s="67">
        <f>H471</f>
        <v>0</v>
      </c>
      <c r="H471" s="67">
        <v>0</v>
      </c>
      <c r="I471" s="67"/>
    </row>
    <row r="472" spans="1:9" ht="45" customHeight="1">
      <c r="A472" s="38" t="s">
        <v>708</v>
      </c>
      <c r="B472" s="56">
        <v>951</v>
      </c>
      <c r="C472" s="42" t="s">
        <v>164</v>
      </c>
      <c r="D472" s="42" t="s">
        <v>149</v>
      </c>
      <c r="E472" s="42" t="s">
        <v>704</v>
      </c>
      <c r="F472" s="42" t="s">
        <v>393</v>
      </c>
      <c r="G472" s="76">
        <f>H472+I472</f>
        <v>1999.892</v>
      </c>
      <c r="H472" s="76">
        <f>H473</f>
        <v>1999.892</v>
      </c>
      <c r="I472" s="67"/>
    </row>
    <row r="473" spans="1:9" ht="30" customHeight="1">
      <c r="A473" s="10" t="s">
        <v>185</v>
      </c>
      <c r="B473" s="12">
        <v>951</v>
      </c>
      <c r="C473" s="25" t="s">
        <v>164</v>
      </c>
      <c r="D473" s="25" t="s">
        <v>149</v>
      </c>
      <c r="E473" s="25" t="s">
        <v>704</v>
      </c>
      <c r="F473" s="25" t="s">
        <v>156</v>
      </c>
      <c r="G473" s="67">
        <f>H473+I473</f>
        <v>1999.892</v>
      </c>
      <c r="H473" s="67">
        <f>H474</f>
        <v>1999.892</v>
      </c>
      <c r="I473" s="67"/>
    </row>
    <row r="474" spans="1:9" ht="42" customHeight="1">
      <c r="A474" s="31" t="s">
        <v>186</v>
      </c>
      <c r="B474" s="12">
        <v>951</v>
      </c>
      <c r="C474" s="25" t="s">
        <v>164</v>
      </c>
      <c r="D474" s="25" t="s">
        <v>149</v>
      </c>
      <c r="E474" s="25" t="s">
        <v>704</v>
      </c>
      <c r="F474" s="25" t="s">
        <v>187</v>
      </c>
      <c r="G474" s="67">
        <f>H474+I474</f>
        <v>1999.892</v>
      </c>
      <c r="H474" s="67">
        <f>153+1846.892</f>
        <v>1999.892</v>
      </c>
      <c r="I474" s="67"/>
    </row>
    <row r="475" spans="1:9" ht="45" customHeight="1">
      <c r="A475" s="61" t="s">
        <v>905</v>
      </c>
      <c r="B475" s="68">
        <v>951</v>
      </c>
      <c r="C475" s="62" t="s">
        <v>164</v>
      </c>
      <c r="D475" s="62" t="s">
        <v>149</v>
      </c>
      <c r="E475" s="62" t="s">
        <v>93</v>
      </c>
      <c r="F475" s="62" t="s">
        <v>393</v>
      </c>
      <c r="G475" s="75">
        <f>H475+I475</f>
        <v>2870.5078000000003</v>
      </c>
      <c r="H475" s="75">
        <f>H479</f>
        <v>28.70508</v>
      </c>
      <c r="I475" s="75">
        <f>I476</f>
        <v>2841.80272</v>
      </c>
    </row>
    <row r="476" spans="1:9" ht="86.25" customHeight="1">
      <c r="A476" s="39" t="s">
        <v>921</v>
      </c>
      <c r="B476" s="56">
        <v>951</v>
      </c>
      <c r="C476" s="42" t="s">
        <v>164</v>
      </c>
      <c r="D476" s="42" t="s">
        <v>149</v>
      </c>
      <c r="E476" s="42" t="s">
        <v>839</v>
      </c>
      <c r="F476" s="42" t="s">
        <v>393</v>
      </c>
      <c r="G476" s="76">
        <f aca="true" t="shared" si="36" ref="G476:G481">H476+I476</f>
        <v>2841.80272</v>
      </c>
      <c r="H476" s="76"/>
      <c r="I476" s="76">
        <f>I477</f>
        <v>2841.80272</v>
      </c>
    </row>
    <row r="477" spans="1:9" ht="27.75" customHeight="1">
      <c r="A477" s="10" t="s">
        <v>185</v>
      </c>
      <c r="B477" s="12">
        <v>951</v>
      </c>
      <c r="C477" s="25" t="s">
        <v>164</v>
      </c>
      <c r="D477" s="25" t="s">
        <v>149</v>
      </c>
      <c r="E477" s="25" t="s">
        <v>839</v>
      </c>
      <c r="F477" s="25" t="s">
        <v>156</v>
      </c>
      <c r="G477" s="67">
        <f t="shared" si="36"/>
        <v>2841.80272</v>
      </c>
      <c r="H477" s="67"/>
      <c r="I477" s="67">
        <f>I478</f>
        <v>2841.80272</v>
      </c>
    </row>
    <row r="478" spans="1:9" ht="44.25" customHeight="1">
      <c r="A478" s="31" t="s">
        <v>186</v>
      </c>
      <c r="B478" s="12">
        <v>951</v>
      </c>
      <c r="C478" s="25" t="s">
        <v>164</v>
      </c>
      <c r="D478" s="25" t="s">
        <v>149</v>
      </c>
      <c r="E478" s="25" t="s">
        <v>839</v>
      </c>
      <c r="F478" s="25" t="s">
        <v>187</v>
      </c>
      <c r="G478" s="67">
        <f t="shared" si="36"/>
        <v>2841.80272</v>
      </c>
      <c r="H478" s="67"/>
      <c r="I478" s="67">
        <v>2841.80272</v>
      </c>
    </row>
    <row r="479" spans="1:9" ht="59.25" customHeight="1">
      <c r="A479" s="38" t="s">
        <v>922</v>
      </c>
      <c r="B479" s="56">
        <v>951</v>
      </c>
      <c r="C479" s="42" t="s">
        <v>164</v>
      </c>
      <c r="D479" s="42" t="s">
        <v>149</v>
      </c>
      <c r="E479" s="42" t="s">
        <v>903</v>
      </c>
      <c r="F479" s="42" t="s">
        <v>393</v>
      </c>
      <c r="G479" s="76">
        <f t="shared" si="36"/>
        <v>28.70508</v>
      </c>
      <c r="H479" s="76">
        <f>H480</f>
        <v>28.70508</v>
      </c>
      <c r="I479" s="76"/>
    </row>
    <row r="480" spans="1:9" ht="36.75" customHeight="1">
      <c r="A480" s="10" t="s">
        <v>185</v>
      </c>
      <c r="B480" s="12">
        <v>951</v>
      </c>
      <c r="C480" s="25" t="s">
        <v>164</v>
      </c>
      <c r="D480" s="25" t="s">
        <v>149</v>
      </c>
      <c r="E480" s="25" t="s">
        <v>903</v>
      </c>
      <c r="F480" s="25" t="s">
        <v>156</v>
      </c>
      <c r="G480" s="67">
        <f t="shared" si="36"/>
        <v>28.70508</v>
      </c>
      <c r="H480" s="67">
        <f>H481</f>
        <v>28.70508</v>
      </c>
      <c r="I480" s="67"/>
    </row>
    <row r="481" spans="1:9" ht="43.5" customHeight="1">
      <c r="A481" s="31" t="s">
        <v>186</v>
      </c>
      <c r="B481" s="12">
        <v>951</v>
      </c>
      <c r="C481" s="25" t="s">
        <v>164</v>
      </c>
      <c r="D481" s="25" t="s">
        <v>149</v>
      </c>
      <c r="E481" s="25" t="s">
        <v>903</v>
      </c>
      <c r="F481" s="25" t="s">
        <v>187</v>
      </c>
      <c r="G481" s="67">
        <f t="shared" si="36"/>
        <v>28.70508</v>
      </c>
      <c r="H481" s="67">
        <v>28.70508</v>
      </c>
      <c r="I481" s="67"/>
    </row>
    <row r="482" spans="1:9" ht="58.5" customHeight="1">
      <c r="A482" s="64" t="s">
        <v>896</v>
      </c>
      <c r="B482" s="68">
        <v>951</v>
      </c>
      <c r="C482" s="62" t="s">
        <v>164</v>
      </c>
      <c r="D482" s="62" t="s">
        <v>149</v>
      </c>
      <c r="E482" s="62" t="s">
        <v>93</v>
      </c>
      <c r="F482" s="62" t="s">
        <v>393</v>
      </c>
      <c r="G482" s="75">
        <f>H482+I482</f>
        <v>350</v>
      </c>
      <c r="H482" s="75">
        <f>H486</f>
        <v>3.5</v>
      </c>
      <c r="I482" s="75">
        <f>I483</f>
        <v>346.5</v>
      </c>
    </row>
    <row r="483" spans="1:9" ht="85.5" customHeight="1">
      <c r="A483" s="39" t="s">
        <v>923</v>
      </c>
      <c r="B483" s="56">
        <v>951</v>
      </c>
      <c r="C483" s="42" t="s">
        <v>164</v>
      </c>
      <c r="D483" s="42" t="s">
        <v>149</v>
      </c>
      <c r="E483" s="42" t="s">
        <v>840</v>
      </c>
      <c r="F483" s="42" t="s">
        <v>393</v>
      </c>
      <c r="G483" s="76">
        <f>I483</f>
        <v>346.5</v>
      </c>
      <c r="H483" s="76"/>
      <c r="I483" s="76">
        <f>I484</f>
        <v>346.5</v>
      </c>
    </row>
    <row r="484" spans="1:9" ht="30" customHeight="1">
      <c r="A484" s="10" t="s">
        <v>185</v>
      </c>
      <c r="B484" s="12">
        <v>951</v>
      </c>
      <c r="C484" s="25" t="s">
        <v>164</v>
      </c>
      <c r="D484" s="25" t="s">
        <v>149</v>
      </c>
      <c r="E484" s="25" t="s">
        <v>840</v>
      </c>
      <c r="F484" s="25" t="s">
        <v>156</v>
      </c>
      <c r="G484" s="67">
        <f>I484</f>
        <v>346.5</v>
      </c>
      <c r="H484" s="67"/>
      <c r="I484" s="67">
        <f>I485</f>
        <v>346.5</v>
      </c>
    </row>
    <row r="485" spans="1:9" ht="43.5" customHeight="1">
      <c r="A485" s="31" t="s">
        <v>186</v>
      </c>
      <c r="B485" s="12">
        <v>951</v>
      </c>
      <c r="C485" s="25" t="s">
        <v>164</v>
      </c>
      <c r="D485" s="25" t="s">
        <v>149</v>
      </c>
      <c r="E485" s="25" t="s">
        <v>840</v>
      </c>
      <c r="F485" s="25" t="s">
        <v>187</v>
      </c>
      <c r="G485" s="67">
        <f>I485</f>
        <v>346.5</v>
      </c>
      <c r="H485" s="67"/>
      <c r="I485" s="67">
        <v>346.5</v>
      </c>
    </row>
    <row r="486" spans="1:9" ht="112.5" customHeight="1">
      <c r="A486" s="39" t="s">
        <v>924</v>
      </c>
      <c r="B486" s="56">
        <v>951</v>
      </c>
      <c r="C486" s="42" t="s">
        <v>164</v>
      </c>
      <c r="D486" s="42" t="s">
        <v>149</v>
      </c>
      <c r="E486" s="42" t="s">
        <v>902</v>
      </c>
      <c r="F486" s="42" t="s">
        <v>393</v>
      </c>
      <c r="G486" s="76">
        <f>H486</f>
        <v>3.5</v>
      </c>
      <c r="H486" s="76">
        <f>H487</f>
        <v>3.5</v>
      </c>
      <c r="I486" s="76"/>
    </row>
    <row r="487" spans="1:9" ht="33" customHeight="1">
      <c r="A487" s="10" t="s">
        <v>185</v>
      </c>
      <c r="B487" s="12">
        <v>951</v>
      </c>
      <c r="C487" s="25" t="s">
        <v>164</v>
      </c>
      <c r="D487" s="25" t="s">
        <v>149</v>
      </c>
      <c r="E487" s="25" t="s">
        <v>902</v>
      </c>
      <c r="F487" s="25" t="s">
        <v>156</v>
      </c>
      <c r="G487" s="67">
        <f>H487</f>
        <v>3.5</v>
      </c>
      <c r="H487" s="67">
        <f>H488</f>
        <v>3.5</v>
      </c>
      <c r="I487" s="67"/>
    </row>
    <row r="488" spans="1:9" ht="43.5" customHeight="1">
      <c r="A488" s="31" t="s">
        <v>186</v>
      </c>
      <c r="B488" s="12">
        <v>951</v>
      </c>
      <c r="C488" s="25" t="s">
        <v>164</v>
      </c>
      <c r="D488" s="25" t="s">
        <v>149</v>
      </c>
      <c r="E488" s="25" t="s">
        <v>902</v>
      </c>
      <c r="F488" s="25" t="s">
        <v>187</v>
      </c>
      <c r="G488" s="67">
        <f>H488</f>
        <v>3.5</v>
      </c>
      <c r="H488" s="67">
        <v>3.5</v>
      </c>
      <c r="I488" s="67"/>
    </row>
    <row r="489" spans="1:9" ht="32.25" customHeight="1">
      <c r="A489" s="64" t="s">
        <v>904</v>
      </c>
      <c r="B489" s="68">
        <v>951</v>
      </c>
      <c r="C489" s="62" t="s">
        <v>164</v>
      </c>
      <c r="D489" s="62" t="s">
        <v>149</v>
      </c>
      <c r="E489" s="62" t="s">
        <v>307</v>
      </c>
      <c r="F489" s="62" t="s">
        <v>393</v>
      </c>
      <c r="G489" s="75">
        <f>H489+I489</f>
        <v>37.5</v>
      </c>
      <c r="H489" s="75">
        <f>H493</f>
        <v>37.5</v>
      </c>
      <c r="I489" s="75">
        <f>I490</f>
        <v>0</v>
      </c>
    </row>
    <row r="490" spans="1:9" ht="43.5" customHeight="1" hidden="1">
      <c r="A490" s="39" t="s">
        <v>919</v>
      </c>
      <c r="B490" s="12">
        <v>951</v>
      </c>
      <c r="C490" s="25" t="s">
        <v>164</v>
      </c>
      <c r="D490" s="25" t="s">
        <v>149</v>
      </c>
      <c r="E490" s="25" t="s">
        <v>920</v>
      </c>
      <c r="F490" s="25" t="s">
        <v>393</v>
      </c>
      <c r="G490" s="67">
        <f aca="true" t="shared" si="37" ref="G490:G495">H490+I490</f>
        <v>0</v>
      </c>
      <c r="H490" s="67"/>
      <c r="I490" s="67">
        <f>I491</f>
        <v>0</v>
      </c>
    </row>
    <row r="491" spans="1:9" ht="36" customHeight="1" hidden="1">
      <c r="A491" s="10" t="s">
        <v>185</v>
      </c>
      <c r="B491" s="12">
        <v>951</v>
      </c>
      <c r="C491" s="25" t="s">
        <v>164</v>
      </c>
      <c r="D491" s="25" t="s">
        <v>149</v>
      </c>
      <c r="E491" s="25" t="s">
        <v>920</v>
      </c>
      <c r="F491" s="25" t="s">
        <v>156</v>
      </c>
      <c r="G491" s="67">
        <f t="shared" si="37"/>
        <v>0</v>
      </c>
      <c r="H491" s="67"/>
      <c r="I491" s="67">
        <f>I492</f>
        <v>0</v>
      </c>
    </row>
    <row r="492" spans="1:9" ht="43.5" customHeight="1" hidden="1">
      <c r="A492" s="31" t="s">
        <v>186</v>
      </c>
      <c r="B492" s="12">
        <v>951</v>
      </c>
      <c r="C492" s="25" t="s">
        <v>164</v>
      </c>
      <c r="D492" s="25" t="s">
        <v>149</v>
      </c>
      <c r="E492" s="25" t="s">
        <v>920</v>
      </c>
      <c r="F492" s="25" t="s">
        <v>187</v>
      </c>
      <c r="G492" s="67">
        <f t="shared" si="37"/>
        <v>0</v>
      </c>
      <c r="H492" s="67"/>
      <c r="I492" s="67"/>
    </row>
    <row r="493" spans="1:9" ht="71.25" customHeight="1">
      <c r="A493" s="39" t="s">
        <v>909</v>
      </c>
      <c r="B493" s="12">
        <v>951</v>
      </c>
      <c r="C493" s="42" t="s">
        <v>164</v>
      </c>
      <c r="D493" s="42" t="s">
        <v>149</v>
      </c>
      <c r="E493" s="25" t="s">
        <v>918</v>
      </c>
      <c r="F493" s="25" t="s">
        <v>393</v>
      </c>
      <c r="G493" s="67">
        <f t="shared" si="37"/>
        <v>37.5</v>
      </c>
      <c r="H493" s="67">
        <f>H494</f>
        <v>37.5</v>
      </c>
      <c r="I493" s="67"/>
    </row>
    <row r="494" spans="1:9" ht="32.25" customHeight="1">
      <c r="A494" s="10" t="s">
        <v>185</v>
      </c>
      <c r="B494" s="12">
        <v>951</v>
      </c>
      <c r="C494" s="25" t="s">
        <v>164</v>
      </c>
      <c r="D494" s="25" t="s">
        <v>149</v>
      </c>
      <c r="E494" s="25" t="s">
        <v>918</v>
      </c>
      <c r="F494" s="25" t="s">
        <v>156</v>
      </c>
      <c r="G494" s="67">
        <f t="shared" si="37"/>
        <v>37.5</v>
      </c>
      <c r="H494" s="67">
        <f>H495</f>
        <v>37.5</v>
      </c>
      <c r="I494" s="67"/>
    </row>
    <row r="495" spans="1:9" ht="43.5" customHeight="1">
      <c r="A495" s="31" t="s">
        <v>186</v>
      </c>
      <c r="B495" s="12">
        <v>951</v>
      </c>
      <c r="C495" s="25" t="s">
        <v>164</v>
      </c>
      <c r="D495" s="25" t="s">
        <v>149</v>
      </c>
      <c r="E495" s="25" t="s">
        <v>918</v>
      </c>
      <c r="F495" s="25" t="s">
        <v>187</v>
      </c>
      <c r="G495" s="67">
        <f t="shared" si="37"/>
        <v>37.5</v>
      </c>
      <c r="H495" s="67">
        <v>37.5</v>
      </c>
      <c r="I495" s="67"/>
    </row>
    <row r="496" spans="1:9" ht="36" customHeight="1">
      <c r="A496" s="61" t="s">
        <v>223</v>
      </c>
      <c r="B496" s="138">
        <v>951</v>
      </c>
      <c r="C496" s="62" t="s">
        <v>166</v>
      </c>
      <c r="D496" s="62" t="s">
        <v>148</v>
      </c>
      <c r="E496" s="62" t="s">
        <v>307</v>
      </c>
      <c r="F496" s="62" t="s">
        <v>393</v>
      </c>
      <c r="G496" s="95">
        <f aca="true" t="shared" si="38" ref="G496:G535">H496+I496</f>
        <v>460</v>
      </c>
      <c r="H496" s="75">
        <f aca="true" t="shared" si="39" ref="H496:I500">H497</f>
        <v>460</v>
      </c>
      <c r="I496" s="75">
        <f t="shared" si="39"/>
        <v>0</v>
      </c>
    </row>
    <row r="497" spans="1:9" ht="69">
      <c r="A497" s="38" t="s">
        <v>521</v>
      </c>
      <c r="B497" s="59">
        <v>951</v>
      </c>
      <c r="C497" s="25" t="s">
        <v>166</v>
      </c>
      <c r="D497" s="25" t="s">
        <v>147</v>
      </c>
      <c r="E497" s="25" t="s">
        <v>307</v>
      </c>
      <c r="F497" s="25" t="s">
        <v>393</v>
      </c>
      <c r="G497" s="67">
        <f t="shared" si="38"/>
        <v>460</v>
      </c>
      <c r="H497" s="87">
        <f t="shared" si="39"/>
        <v>460</v>
      </c>
      <c r="I497" s="87">
        <f t="shared" si="39"/>
        <v>0</v>
      </c>
    </row>
    <row r="498" spans="1:9" ht="27">
      <c r="A498" s="10" t="s">
        <v>340</v>
      </c>
      <c r="B498" s="59">
        <v>951</v>
      </c>
      <c r="C498" s="25" t="s">
        <v>166</v>
      </c>
      <c r="D498" s="25" t="s">
        <v>147</v>
      </c>
      <c r="E498" s="25" t="s">
        <v>499</v>
      </c>
      <c r="F498" s="25" t="s">
        <v>393</v>
      </c>
      <c r="G498" s="67">
        <f t="shared" si="38"/>
        <v>460</v>
      </c>
      <c r="H498" s="87">
        <f t="shared" si="39"/>
        <v>460</v>
      </c>
      <c r="I498" s="87">
        <f t="shared" si="39"/>
        <v>0</v>
      </c>
    </row>
    <row r="499" spans="1:9" ht="13.5">
      <c r="A499" s="10" t="s">
        <v>224</v>
      </c>
      <c r="B499" s="59">
        <v>951</v>
      </c>
      <c r="C499" s="25" t="s">
        <v>166</v>
      </c>
      <c r="D499" s="25" t="s">
        <v>147</v>
      </c>
      <c r="E499" s="25" t="s">
        <v>499</v>
      </c>
      <c r="F499" s="25" t="s">
        <v>393</v>
      </c>
      <c r="G499" s="67">
        <f t="shared" si="38"/>
        <v>460</v>
      </c>
      <c r="H499" s="87">
        <f t="shared" si="39"/>
        <v>460</v>
      </c>
      <c r="I499" s="87">
        <f t="shared" si="39"/>
        <v>0</v>
      </c>
    </row>
    <row r="500" spans="1:9" ht="30.75" customHeight="1">
      <c r="A500" s="10" t="s">
        <v>204</v>
      </c>
      <c r="B500" s="59">
        <v>951</v>
      </c>
      <c r="C500" s="25" t="s">
        <v>166</v>
      </c>
      <c r="D500" s="25" t="s">
        <v>147</v>
      </c>
      <c r="E500" s="25" t="s">
        <v>499</v>
      </c>
      <c r="F500" s="25" t="s">
        <v>205</v>
      </c>
      <c r="G500" s="67">
        <f t="shared" si="38"/>
        <v>460</v>
      </c>
      <c r="H500" s="87">
        <f t="shared" si="39"/>
        <v>460</v>
      </c>
      <c r="I500" s="87">
        <f t="shared" si="39"/>
        <v>0</v>
      </c>
    </row>
    <row r="501" spans="1:9" ht="18.75" customHeight="1">
      <c r="A501" s="10" t="s">
        <v>225</v>
      </c>
      <c r="B501" s="59">
        <v>951</v>
      </c>
      <c r="C501" s="25" t="s">
        <v>166</v>
      </c>
      <c r="D501" s="25" t="s">
        <v>147</v>
      </c>
      <c r="E501" s="25" t="s">
        <v>499</v>
      </c>
      <c r="F501" s="25" t="s">
        <v>317</v>
      </c>
      <c r="G501" s="67">
        <f t="shared" si="38"/>
        <v>460</v>
      </c>
      <c r="H501" s="67">
        <v>460</v>
      </c>
      <c r="I501" s="87"/>
    </row>
    <row r="502" spans="1:11" ht="30" customHeight="1">
      <c r="A502" s="269" t="s">
        <v>381</v>
      </c>
      <c r="B502" s="138" t="s">
        <v>394</v>
      </c>
      <c r="C502" s="138" t="s">
        <v>148</v>
      </c>
      <c r="D502" s="138" t="s">
        <v>148</v>
      </c>
      <c r="E502" s="138" t="s">
        <v>307</v>
      </c>
      <c r="F502" s="138" t="s">
        <v>393</v>
      </c>
      <c r="G502" s="75">
        <f t="shared" si="38"/>
        <v>4023.175</v>
      </c>
      <c r="H502" s="95">
        <f>H503</f>
        <v>4023.175</v>
      </c>
      <c r="I502" s="95">
        <f aca="true" t="shared" si="40" ref="H502:I504">I503</f>
        <v>0</v>
      </c>
      <c r="K502" s="66"/>
    </row>
    <row r="503" spans="1:9" ht="54.75">
      <c r="A503" s="10" t="s">
        <v>153</v>
      </c>
      <c r="B503" s="59" t="s">
        <v>394</v>
      </c>
      <c r="C503" s="25" t="s">
        <v>147</v>
      </c>
      <c r="D503" s="25" t="s">
        <v>154</v>
      </c>
      <c r="E503" s="25" t="s">
        <v>307</v>
      </c>
      <c r="F503" s="25" t="s">
        <v>393</v>
      </c>
      <c r="G503" s="67">
        <f t="shared" si="38"/>
        <v>4023.175</v>
      </c>
      <c r="H503" s="67">
        <f t="shared" si="40"/>
        <v>4023.175</v>
      </c>
      <c r="I503" s="67">
        <f t="shared" si="40"/>
        <v>0</v>
      </c>
    </row>
    <row r="504" spans="1:9" ht="27">
      <c r="A504" s="10" t="s">
        <v>150</v>
      </c>
      <c r="B504" s="59" t="s">
        <v>394</v>
      </c>
      <c r="C504" s="25" t="s">
        <v>147</v>
      </c>
      <c r="D504" s="25" t="s">
        <v>154</v>
      </c>
      <c r="E504" s="25" t="s">
        <v>15</v>
      </c>
      <c r="F504" s="25" t="s">
        <v>393</v>
      </c>
      <c r="G504" s="67">
        <f t="shared" si="38"/>
        <v>4023.175</v>
      </c>
      <c r="H504" s="87">
        <f t="shared" si="40"/>
        <v>4023.175</v>
      </c>
      <c r="I504" s="87">
        <f t="shared" si="40"/>
        <v>0</v>
      </c>
    </row>
    <row r="505" spans="1:9" ht="41.25">
      <c r="A505" s="10" t="s">
        <v>151</v>
      </c>
      <c r="B505" s="59" t="s">
        <v>394</v>
      </c>
      <c r="C505" s="25" t="s">
        <v>147</v>
      </c>
      <c r="D505" s="25" t="s">
        <v>154</v>
      </c>
      <c r="E505" s="25" t="s">
        <v>16</v>
      </c>
      <c r="F505" s="25" t="s">
        <v>393</v>
      </c>
      <c r="G505" s="67">
        <f t="shared" si="38"/>
        <v>4023.175</v>
      </c>
      <c r="H505" s="87">
        <f>H511+H506</f>
        <v>4023.175</v>
      </c>
      <c r="I505" s="87">
        <f>I511</f>
        <v>0</v>
      </c>
    </row>
    <row r="506" spans="1:11" ht="27">
      <c r="A506" s="10" t="s">
        <v>178</v>
      </c>
      <c r="B506" s="59" t="s">
        <v>394</v>
      </c>
      <c r="C506" s="25" t="s">
        <v>147</v>
      </c>
      <c r="D506" s="25" t="s">
        <v>154</v>
      </c>
      <c r="E506" s="25" t="s">
        <v>18</v>
      </c>
      <c r="F506" s="25" t="s">
        <v>393</v>
      </c>
      <c r="G506" s="67">
        <f t="shared" si="38"/>
        <v>1764.503</v>
      </c>
      <c r="H506" s="87">
        <f>H507+H509</f>
        <v>1764.503</v>
      </c>
      <c r="I506" s="87">
        <f>I507+I509</f>
        <v>0</v>
      </c>
      <c r="K506" s="66"/>
    </row>
    <row r="507" spans="1:10" ht="76.5" customHeight="1">
      <c r="A507" s="10" t="s">
        <v>182</v>
      </c>
      <c r="B507" s="59" t="s">
        <v>394</v>
      </c>
      <c r="C507" s="25" t="s">
        <v>147</v>
      </c>
      <c r="D507" s="25" t="s">
        <v>154</v>
      </c>
      <c r="E507" s="25" t="s">
        <v>18</v>
      </c>
      <c r="F507" s="25" t="s">
        <v>152</v>
      </c>
      <c r="G507" s="67">
        <f t="shared" si="38"/>
        <v>1749.503</v>
      </c>
      <c r="H507" s="87">
        <f>H508</f>
        <v>1749.503</v>
      </c>
      <c r="I507" s="87">
        <v>0</v>
      </c>
      <c r="J507" s="66"/>
    </row>
    <row r="508" spans="1:9" ht="33" customHeight="1">
      <c r="A508" s="10" t="s">
        <v>184</v>
      </c>
      <c r="B508" s="59" t="s">
        <v>394</v>
      </c>
      <c r="C508" s="25" t="s">
        <v>147</v>
      </c>
      <c r="D508" s="25" t="s">
        <v>154</v>
      </c>
      <c r="E508" s="25" t="s">
        <v>18</v>
      </c>
      <c r="F508" s="25" t="s">
        <v>183</v>
      </c>
      <c r="G508" s="67">
        <f t="shared" si="38"/>
        <v>1749.503</v>
      </c>
      <c r="H508" s="87">
        <v>1749.503</v>
      </c>
      <c r="I508" s="87">
        <v>0</v>
      </c>
    </row>
    <row r="509" spans="1:9" ht="33" customHeight="1">
      <c r="A509" s="10" t="s">
        <v>185</v>
      </c>
      <c r="B509" s="59" t="s">
        <v>394</v>
      </c>
      <c r="C509" s="25" t="s">
        <v>147</v>
      </c>
      <c r="D509" s="25" t="s">
        <v>154</v>
      </c>
      <c r="E509" s="25" t="s">
        <v>18</v>
      </c>
      <c r="F509" s="25" t="s">
        <v>156</v>
      </c>
      <c r="G509" s="67">
        <f t="shared" si="38"/>
        <v>15</v>
      </c>
      <c r="H509" s="87">
        <f>H510</f>
        <v>15</v>
      </c>
      <c r="I509" s="87">
        <f>I510</f>
        <v>0</v>
      </c>
    </row>
    <row r="510" spans="1:9" ht="48" customHeight="1">
      <c r="A510" s="10" t="s">
        <v>186</v>
      </c>
      <c r="B510" s="59" t="s">
        <v>394</v>
      </c>
      <c r="C510" s="25" t="s">
        <v>147</v>
      </c>
      <c r="D510" s="25" t="s">
        <v>154</v>
      </c>
      <c r="E510" s="25" t="s">
        <v>18</v>
      </c>
      <c r="F510" s="25" t="s">
        <v>187</v>
      </c>
      <c r="G510" s="67">
        <f t="shared" si="38"/>
        <v>15</v>
      </c>
      <c r="H510" s="87">
        <v>15</v>
      </c>
      <c r="I510" s="87"/>
    </row>
    <row r="511" spans="1:11" ht="45" customHeight="1">
      <c r="A511" s="10" t="s">
        <v>155</v>
      </c>
      <c r="B511" s="59" t="s">
        <v>394</v>
      </c>
      <c r="C511" s="25" t="s">
        <v>147</v>
      </c>
      <c r="D511" s="25" t="s">
        <v>154</v>
      </c>
      <c r="E511" s="25" t="s">
        <v>19</v>
      </c>
      <c r="F511" s="25" t="s">
        <v>393</v>
      </c>
      <c r="G511" s="67">
        <f t="shared" si="38"/>
        <v>2258.672</v>
      </c>
      <c r="H511" s="87">
        <f>H512+H514+H516</f>
        <v>2258.672</v>
      </c>
      <c r="I511" s="87">
        <f>I512+I514</f>
        <v>0</v>
      </c>
      <c r="K511" s="66"/>
    </row>
    <row r="512" spans="1:9" ht="75" customHeight="1">
      <c r="A512" s="10" t="s">
        <v>182</v>
      </c>
      <c r="B512" s="59" t="s">
        <v>394</v>
      </c>
      <c r="C512" s="25" t="s">
        <v>147</v>
      </c>
      <c r="D512" s="25" t="s">
        <v>154</v>
      </c>
      <c r="E512" s="25" t="s">
        <v>19</v>
      </c>
      <c r="F512" s="25" t="s">
        <v>152</v>
      </c>
      <c r="G512" s="67">
        <f t="shared" si="38"/>
        <v>1230.106</v>
      </c>
      <c r="H512" s="87">
        <f>H513</f>
        <v>1230.106</v>
      </c>
      <c r="I512" s="87">
        <f>I513</f>
        <v>0</v>
      </c>
    </row>
    <row r="513" spans="1:9" ht="31.5" customHeight="1">
      <c r="A513" s="10" t="s">
        <v>184</v>
      </c>
      <c r="B513" s="59" t="s">
        <v>394</v>
      </c>
      <c r="C513" s="25" t="s">
        <v>147</v>
      </c>
      <c r="D513" s="25" t="s">
        <v>154</v>
      </c>
      <c r="E513" s="25" t="s">
        <v>19</v>
      </c>
      <c r="F513" s="25" t="s">
        <v>183</v>
      </c>
      <c r="G513" s="67">
        <f t="shared" si="38"/>
        <v>1230.106</v>
      </c>
      <c r="H513" s="67">
        <f>1909.672-679.566</f>
        <v>1230.106</v>
      </c>
      <c r="I513" s="87"/>
    </row>
    <row r="514" spans="1:9" ht="27">
      <c r="A514" s="10" t="s">
        <v>185</v>
      </c>
      <c r="B514" s="59" t="s">
        <v>394</v>
      </c>
      <c r="C514" s="25" t="s">
        <v>147</v>
      </c>
      <c r="D514" s="25" t="s">
        <v>154</v>
      </c>
      <c r="E514" s="25" t="s">
        <v>19</v>
      </c>
      <c r="F514" s="25" t="s">
        <v>156</v>
      </c>
      <c r="G514" s="67">
        <f t="shared" si="38"/>
        <v>1023.566</v>
      </c>
      <c r="H514" s="67">
        <f>H515</f>
        <v>1023.566</v>
      </c>
      <c r="I514" s="87">
        <f>I515</f>
        <v>0</v>
      </c>
    </row>
    <row r="515" spans="1:9" ht="41.25">
      <c r="A515" s="10" t="s">
        <v>186</v>
      </c>
      <c r="B515" s="59" t="s">
        <v>394</v>
      </c>
      <c r="C515" s="25" t="s">
        <v>147</v>
      </c>
      <c r="D515" s="25" t="s">
        <v>154</v>
      </c>
      <c r="E515" s="25" t="s">
        <v>19</v>
      </c>
      <c r="F515" s="25" t="s">
        <v>187</v>
      </c>
      <c r="G515" s="67">
        <f t="shared" si="38"/>
        <v>1023.566</v>
      </c>
      <c r="H515" s="67">
        <f>344+679.566</f>
        <v>1023.566</v>
      </c>
      <c r="I515" s="87"/>
    </row>
    <row r="516" spans="1:9" ht="13.5">
      <c r="A516" s="10" t="s">
        <v>190</v>
      </c>
      <c r="B516" s="12" t="s">
        <v>394</v>
      </c>
      <c r="C516" s="25" t="s">
        <v>147</v>
      </c>
      <c r="D516" s="25" t="s">
        <v>154</v>
      </c>
      <c r="E516" s="25" t="s">
        <v>19</v>
      </c>
      <c r="F516" s="25" t="s">
        <v>191</v>
      </c>
      <c r="G516" s="67">
        <f t="shared" si="38"/>
        <v>5</v>
      </c>
      <c r="H516" s="67">
        <f>H517</f>
        <v>5</v>
      </c>
      <c r="I516" s="87"/>
    </row>
    <row r="517" spans="1:9" ht="13.5">
      <c r="A517" s="10" t="s">
        <v>188</v>
      </c>
      <c r="B517" s="12" t="s">
        <v>394</v>
      </c>
      <c r="C517" s="25" t="s">
        <v>147</v>
      </c>
      <c r="D517" s="25" t="s">
        <v>154</v>
      </c>
      <c r="E517" s="25" t="s">
        <v>19</v>
      </c>
      <c r="F517" s="25" t="s">
        <v>189</v>
      </c>
      <c r="G517" s="67">
        <f t="shared" si="38"/>
        <v>5</v>
      </c>
      <c r="H517" s="67">
        <v>5</v>
      </c>
      <c r="I517" s="87"/>
    </row>
    <row r="518" spans="1:9" ht="45" customHeight="1">
      <c r="A518" s="269" t="s">
        <v>595</v>
      </c>
      <c r="B518" s="138" t="s">
        <v>397</v>
      </c>
      <c r="C518" s="138" t="s">
        <v>148</v>
      </c>
      <c r="D518" s="138" t="s">
        <v>148</v>
      </c>
      <c r="E518" s="138" t="s">
        <v>307</v>
      </c>
      <c r="F518" s="138" t="s">
        <v>393</v>
      </c>
      <c r="G518" s="75">
        <f t="shared" si="38"/>
        <v>26209.392</v>
      </c>
      <c r="H518" s="95">
        <f>H519+H528+H531+H537+H543</f>
        <v>15108.48</v>
      </c>
      <c r="I518" s="95">
        <f>I519+I528+I543</f>
        <v>11100.912</v>
      </c>
    </row>
    <row r="519" spans="1:9" ht="45.75" customHeight="1">
      <c r="A519" s="36" t="s">
        <v>382</v>
      </c>
      <c r="B519" s="59" t="s">
        <v>397</v>
      </c>
      <c r="C519" s="25" t="s">
        <v>147</v>
      </c>
      <c r="D519" s="25" t="s">
        <v>160</v>
      </c>
      <c r="E519" s="25" t="s">
        <v>307</v>
      </c>
      <c r="F519" s="25" t="s">
        <v>393</v>
      </c>
      <c r="G519" s="67">
        <f t="shared" si="38"/>
        <v>6873.116</v>
      </c>
      <c r="H519" s="87">
        <f>H520</f>
        <v>6873.116</v>
      </c>
      <c r="I519" s="87">
        <f>I520</f>
        <v>0</v>
      </c>
    </row>
    <row r="520" spans="1:9" ht="42.75" customHeight="1">
      <c r="A520" s="36" t="s">
        <v>151</v>
      </c>
      <c r="B520" s="59" t="s">
        <v>397</v>
      </c>
      <c r="C520" s="25" t="s">
        <v>147</v>
      </c>
      <c r="D520" s="25" t="s">
        <v>160</v>
      </c>
      <c r="E520" s="25" t="s">
        <v>15</v>
      </c>
      <c r="F520" s="25" t="s">
        <v>393</v>
      </c>
      <c r="G520" s="67">
        <f t="shared" si="38"/>
        <v>6873.116</v>
      </c>
      <c r="H520" s="87">
        <f>H521</f>
        <v>6873.116</v>
      </c>
      <c r="I520" s="87">
        <f>I521</f>
        <v>0</v>
      </c>
    </row>
    <row r="521" spans="1:11" ht="41.25">
      <c r="A521" s="10" t="s">
        <v>279</v>
      </c>
      <c r="B521" s="59" t="s">
        <v>397</v>
      </c>
      <c r="C521" s="25" t="s">
        <v>147</v>
      </c>
      <c r="D521" s="25" t="s">
        <v>160</v>
      </c>
      <c r="E521" s="25" t="s">
        <v>16</v>
      </c>
      <c r="F521" s="25" t="s">
        <v>393</v>
      </c>
      <c r="G521" s="67">
        <f t="shared" si="38"/>
        <v>6873.116</v>
      </c>
      <c r="H521" s="87">
        <f>H522+H524+H526+H540</f>
        <v>6873.116</v>
      </c>
      <c r="I521" s="87">
        <f>I522+I524+I526</f>
        <v>0</v>
      </c>
      <c r="K521" s="66"/>
    </row>
    <row r="522" spans="1:9" ht="78" customHeight="1">
      <c r="A522" s="10" t="s">
        <v>182</v>
      </c>
      <c r="B522" s="59" t="s">
        <v>397</v>
      </c>
      <c r="C522" s="25" t="s">
        <v>147</v>
      </c>
      <c r="D522" s="25" t="s">
        <v>160</v>
      </c>
      <c r="E522" s="25" t="s">
        <v>19</v>
      </c>
      <c r="F522" s="25" t="s">
        <v>152</v>
      </c>
      <c r="G522" s="67">
        <f t="shared" si="38"/>
        <v>5906.516</v>
      </c>
      <c r="H522" s="87">
        <f>H523</f>
        <v>5906.516</v>
      </c>
      <c r="I522" s="87">
        <f>I523</f>
        <v>0</v>
      </c>
    </row>
    <row r="523" spans="1:11" ht="27">
      <c r="A523" s="10" t="s">
        <v>184</v>
      </c>
      <c r="B523" s="59" t="s">
        <v>397</v>
      </c>
      <c r="C523" s="25" t="s">
        <v>147</v>
      </c>
      <c r="D523" s="25" t="s">
        <v>160</v>
      </c>
      <c r="E523" s="25" t="s">
        <v>19</v>
      </c>
      <c r="F523" s="25" t="s">
        <v>183</v>
      </c>
      <c r="G523" s="67">
        <f t="shared" si="38"/>
        <v>5906.516</v>
      </c>
      <c r="H523" s="67">
        <f>5911.516-5</f>
        <v>5906.516</v>
      </c>
      <c r="I523" s="87"/>
      <c r="K523" s="66"/>
    </row>
    <row r="524" spans="1:9" ht="27">
      <c r="A524" s="10" t="s">
        <v>185</v>
      </c>
      <c r="B524" s="59" t="s">
        <v>397</v>
      </c>
      <c r="C524" s="25" t="s">
        <v>147</v>
      </c>
      <c r="D524" s="25" t="s">
        <v>160</v>
      </c>
      <c r="E524" s="25" t="s">
        <v>19</v>
      </c>
      <c r="F524" s="25" t="s">
        <v>156</v>
      </c>
      <c r="G524" s="67">
        <f t="shared" si="38"/>
        <v>959.6</v>
      </c>
      <c r="H524" s="87">
        <f>H525</f>
        <v>959.6</v>
      </c>
      <c r="I524" s="87">
        <f>I525</f>
        <v>0</v>
      </c>
    </row>
    <row r="525" spans="1:9" ht="41.25">
      <c r="A525" s="10" t="s">
        <v>186</v>
      </c>
      <c r="B525" s="59" t="s">
        <v>397</v>
      </c>
      <c r="C525" s="25" t="s">
        <v>147</v>
      </c>
      <c r="D525" s="25" t="s">
        <v>160</v>
      </c>
      <c r="E525" s="25" t="s">
        <v>19</v>
      </c>
      <c r="F525" s="25" t="s">
        <v>187</v>
      </c>
      <c r="G525" s="67">
        <f t="shared" si="38"/>
        <v>959.6</v>
      </c>
      <c r="H525" s="67">
        <v>959.6</v>
      </c>
      <c r="I525" s="87"/>
    </row>
    <row r="526" spans="1:9" ht="13.5">
      <c r="A526" s="10" t="s">
        <v>190</v>
      </c>
      <c r="B526" s="59" t="s">
        <v>397</v>
      </c>
      <c r="C526" s="25" t="s">
        <v>147</v>
      </c>
      <c r="D526" s="25" t="s">
        <v>160</v>
      </c>
      <c r="E526" s="25" t="s">
        <v>19</v>
      </c>
      <c r="F526" s="25" t="s">
        <v>191</v>
      </c>
      <c r="G526" s="67">
        <f t="shared" si="38"/>
        <v>2</v>
      </c>
      <c r="H526" s="87">
        <f>H527</f>
        <v>2</v>
      </c>
      <c r="I526" s="87">
        <f>I527</f>
        <v>0</v>
      </c>
    </row>
    <row r="527" spans="1:9" ht="13.5">
      <c r="A527" s="10" t="s">
        <v>188</v>
      </c>
      <c r="B527" s="59" t="s">
        <v>397</v>
      </c>
      <c r="C527" s="25" t="s">
        <v>147</v>
      </c>
      <c r="D527" s="25" t="s">
        <v>160</v>
      </c>
      <c r="E527" s="25" t="s">
        <v>19</v>
      </c>
      <c r="F527" s="25" t="s">
        <v>189</v>
      </c>
      <c r="G527" s="67">
        <f t="shared" si="38"/>
        <v>2</v>
      </c>
      <c r="H527" s="67">
        <v>2</v>
      </c>
      <c r="I527" s="87"/>
    </row>
    <row r="528" spans="1:9" ht="13.5" hidden="1">
      <c r="A528" s="10" t="s">
        <v>194</v>
      </c>
      <c r="B528" s="59" t="s">
        <v>397</v>
      </c>
      <c r="C528" s="25" t="s">
        <v>147</v>
      </c>
      <c r="D528" s="25" t="s">
        <v>160</v>
      </c>
      <c r="E528" s="25" t="s">
        <v>309</v>
      </c>
      <c r="F528" s="25" t="s">
        <v>393</v>
      </c>
      <c r="G528" s="67">
        <f t="shared" si="38"/>
        <v>0</v>
      </c>
      <c r="H528" s="87">
        <f>H529</f>
        <v>0</v>
      </c>
      <c r="I528" s="87">
        <f>I529</f>
        <v>0</v>
      </c>
    </row>
    <row r="529" spans="1:9" ht="13.5" hidden="1">
      <c r="A529" s="10" t="s">
        <v>190</v>
      </c>
      <c r="B529" s="59" t="s">
        <v>397</v>
      </c>
      <c r="C529" s="25" t="s">
        <v>147</v>
      </c>
      <c r="D529" s="25" t="s">
        <v>160</v>
      </c>
      <c r="E529" s="25" t="s">
        <v>309</v>
      </c>
      <c r="F529" s="25" t="s">
        <v>191</v>
      </c>
      <c r="G529" s="67">
        <f t="shared" si="38"/>
        <v>0</v>
      </c>
      <c r="H529" s="87">
        <f>H530</f>
        <v>0</v>
      </c>
      <c r="I529" s="87">
        <f>I530</f>
        <v>0</v>
      </c>
    </row>
    <row r="530" spans="1:9" ht="13.5" hidden="1">
      <c r="A530" s="10" t="s">
        <v>194</v>
      </c>
      <c r="B530" s="59" t="s">
        <v>397</v>
      </c>
      <c r="C530" s="25" t="s">
        <v>147</v>
      </c>
      <c r="D530" s="25" t="s">
        <v>160</v>
      </c>
      <c r="E530" s="25" t="s">
        <v>309</v>
      </c>
      <c r="F530" s="25" t="s">
        <v>195</v>
      </c>
      <c r="G530" s="67">
        <f t="shared" si="38"/>
        <v>0</v>
      </c>
      <c r="H530" s="87"/>
      <c r="I530" s="87"/>
    </row>
    <row r="531" spans="1:9" ht="27" hidden="1">
      <c r="A531" s="39" t="s">
        <v>479</v>
      </c>
      <c r="B531" s="56" t="s">
        <v>397</v>
      </c>
      <c r="C531" s="42" t="s">
        <v>147</v>
      </c>
      <c r="D531" s="42" t="s">
        <v>375</v>
      </c>
      <c r="E531" s="42" t="s">
        <v>307</v>
      </c>
      <c r="F531" s="42" t="s">
        <v>393</v>
      </c>
      <c r="G531" s="76">
        <f t="shared" si="38"/>
        <v>0</v>
      </c>
      <c r="H531" s="76">
        <f>H532</f>
        <v>0</v>
      </c>
      <c r="I531" s="76"/>
    </row>
    <row r="532" spans="1:9" ht="27" hidden="1">
      <c r="A532" s="10" t="s">
        <v>480</v>
      </c>
      <c r="B532" s="59" t="s">
        <v>397</v>
      </c>
      <c r="C532" s="25" t="s">
        <v>147</v>
      </c>
      <c r="D532" s="25" t="s">
        <v>375</v>
      </c>
      <c r="E532" s="25" t="s">
        <v>15</v>
      </c>
      <c r="F532" s="25" t="s">
        <v>393</v>
      </c>
      <c r="G532" s="67">
        <f t="shared" si="38"/>
        <v>0</v>
      </c>
      <c r="H532" s="87">
        <f>H533</f>
        <v>0</v>
      </c>
      <c r="I532" s="87"/>
    </row>
    <row r="533" spans="1:9" ht="41.25" hidden="1">
      <c r="A533" s="10" t="s">
        <v>151</v>
      </c>
      <c r="B533" s="59" t="s">
        <v>397</v>
      </c>
      <c r="C533" s="25" t="s">
        <v>147</v>
      </c>
      <c r="D533" s="25" t="s">
        <v>375</v>
      </c>
      <c r="E533" s="25" t="s">
        <v>16</v>
      </c>
      <c r="F533" s="25" t="s">
        <v>393</v>
      </c>
      <c r="G533" s="67">
        <f t="shared" si="38"/>
        <v>0</v>
      </c>
      <c r="H533" s="87">
        <f>H534</f>
        <v>0</v>
      </c>
      <c r="I533" s="87"/>
    </row>
    <row r="534" spans="1:9" ht="27" hidden="1">
      <c r="A534" s="10" t="s">
        <v>481</v>
      </c>
      <c r="B534" s="59" t="s">
        <v>397</v>
      </c>
      <c r="C534" s="25" t="s">
        <v>147</v>
      </c>
      <c r="D534" s="25" t="s">
        <v>375</v>
      </c>
      <c r="E534" s="25" t="s">
        <v>482</v>
      </c>
      <c r="F534" s="25" t="s">
        <v>393</v>
      </c>
      <c r="G534" s="67">
        <f t="shared" si="38"/>
        <v>0</v>
      </c>
      <c r="H534" s="87">
        <f>H535</f>
        <v>0</v>
      </c>
      <c r="I534" s="87"/>
    </row>
    <row r="535" spans="1:9" ht="13.5" hidden="1">
      <c r="A535" s="10" t="s">
        <v>190</v>
      </c>
      <c r="B535" s="59" t="s">
        <v>397</v>
      </c>
      <c r="C535" s="25" t="s">
        <v>147</v>
      </c>
      <c r="D535" s="25" t="s">
        <v>375</v>
      </c>
      <c r="E535" s="25" t="s">
        <v>482</v>
      </c>
      <c r="F535" s="25" t="s">
        <v>191</v>
      </c>
      <c r="G535" s="67">
        <f t="shared" si="38"/>
        <v>0</v>
      </c>
      <c r="H535" s="87">
        <f>H536</f>
        <v>0</v>
      </c>
      <c r="I535" s="87"/>
    </row>
    <row r="536" spans="1:9" ht="13.5" hidden="1">
      <c r="A536" s="154" t="s">
        <v>527</v>
      </c>
      <c r="B536" s="59" t="s">
        <v>397</v>
      </c>
      <c r="C536" s="25" t="s">
        <v>147</v>
      </c>
      <c r="D536" s="25" t="s">
        <v>375</v>
      </c>
      <c r="E536" s="25" t="s">
        <v>482</v>
      </c>
      <c r="F536" s="25" t="s">
        <v>528</v>
      </c>
      <c r="G536" s="67">
        <f aca="true" t="shared" si="41" ref="G536:G555">H536+I536</f>
        <v>0</v>
      </c>
      <c r="H536" s="87">
        <v>0</v>
      </c>
      <c r="I536" s="87"/>
    </row>
    <row r="537" spans="1:9" ht="13.5" hidden="1">
      <c r="A537" s="38" t="s">
        <v>194</v>
      </c>
      <c r="B537" s="56" t="s">
        <v>397</v>
      </c>
      <c r="C537" s="42" t="s">
        <v>147</v>
      </c>
      <c r="D537" s="42" t="s">
        <v>166</v>
      </c>
      <c r="E537" s="42" t="s">
        <v>23</v>
      </c>
      <c r="F537" s="42" t="s">
        <v>393</v>
      </c>
      <c r="G537" s="76">
        <f t="shared" si="41"/>
        <v>0</v>
      </c>
      <c r="H537" s="76">
        <f>H538</f>
        <v>0</v>
      </c>
      <c r="I537" s="76"/>
    </row>
    <row r="538" spans="1:9" ht="13.5" hidden="1">
      <c r="A538" s="10" t="s">
        <v>190</v>
      </c>
      <c r="B538" s="12" t="s">
        <v>397</v>
      </c>
      <c r="C538" s="25" t="s">
        <v>147</v>
      </c>
      <c r="D538" s="25" t="s">
        <v>166</v>
      </c>
      <c r="E538" s="25" t="s">
        <v>23</v>
      </c>
      <c r="F538" s="25" t="s">
        <v>191</v>
      </c>
      <c r="G538" s="67">
        <f t="shared" si="41"/>
        <v>0</v>
      </c>
      <c r="H538" s="67">
        <f>H539</f>
        <v>0</v>
      </c>
      <c r="I538" s="67"/>
    </row>
    <row r="539" spans="1:9" ht="13.5" hidden="1">
      <c r="A539" s="10" t="s">
        <v>194</v>
      </c>
      <c r="B539" s="12" t="s">
        <v>397</v>
      </c>
      <c r="C539" s="25" t="s">
        <v>147</v>
      </c>
      <c r="D539" s="25" t="s">
        <v>166</v>
      </c>
      <c r="E539" s="25" t="s">
        <v>23</v>
      </c>
      <c r="F539" s="25" t="s">
        <v>195</v>
      </c>
      <c r="G539" s="67">
        <f t="shared" si="41"/>
        <v>0</v>
      </c>
      <c r="H539" s="67">
        <v>0</v>
      </c>
      <c r="I539" s="67"/>
    </row>
    <row r="540" spans="1:9" ht="13.5">
      <c r="A540" s="215" t="s">
        <v>194</v>
      </c>
      <c r="B540" s="216" t="s">
        <v>397</v>
      </c>
      <c r="C540" s="217" t="s">
        <v>147</v>
      </c>
      <c r="D540" s="217" t="s">
        <v>166</v>
      </c>
      <c r="E540" s="217" t="s">
        <v>23</v>
      </c>
      <c r="F540" s="217" t="s">
        <v>393</v>
      </c>
      <c r="G540" s="76">
        <f t="shared" si="41"/>
        <v>5</v>
      </c>
      <c r="H540" s="76">
        <f>H541</f>
        <v>5</v>
      </c>
      <c r="I540" s="67"/>
    </row>
    <row r="541" spans="1:9" ht="13.5">
      <c r="A541" s="218" t="s">
        <v>190</v>
      </c>
      <c r="B541" s="219" t="s">
        <v>397</v>
      </c>
      <c r="C541" s="220" t="s">
        <v>147</v>
      </c>
      <c r="D541" s="220" t="s">
        <v>166</v>
      </c>
      <c r="E541" s="220" t="s">
        <v>23</v>
      </c>
      <c r="F541" s="220" t="s">
        <v>191</v>
      </c>
      <c r="G541" s="67">
        <f t="shared" si="41"/>
        <v>5</v>
      </c>
      <c r="H541" s="67">
        <f>H542</f>
        <v>5</v>
      </c>
      <c r="I541" s="67"/>
    </row>
    <row r="542" spans="1:9" ht="13.5">
      <c r="A542" s="218" t="s">
        <v>194</v>
      </c>
      <c r="B542" s="219" t="s">
        <v>397</v>
      </c>
      <c r="C542" s="220" t="s">
        <v>147</v>
      </c>
      <c r="D542" s="220" t="s">
        <v>166</v>
      </c>
      <c r="E542" s="220" t="s">
        <v>23</v>
      </c>
      <c r="F542" s="220" t="s">
        <v>195</v>
      </c>
      <c r="G542" s="67">
        <f t="shared" si="41"/>
        <v>5</v>
      </c>
      <c r="H542" s="67">
        <v>5</v>
      </c>
      <c r="I542" s="67"/>
    </row>
    <row r="543" spans="1:9" ht="72">
      <c r="A543" s="57" t="s">
        <v>846</v>
      </c>
      <c r="B543" s="69" t="s">
        <v>397</v>
      </c>
      <c r="C543" s="55" t="s">
        <v>227</v>
      </c>
      <c r="D543" s="55" t="s">
        <v>148</v>
      </c>
      <c r="E543" s="55" t="s">
        <v>504</v>
      </c>
      <c r="F543" s="55" t="s">
        <v>393</v>
      </c>
      <c r="G543" s="70">
        <f t="shared" si="41"/>
        <v>19336.275999999998</v>
      </c>
      <c r="H543" s="70">
        <f>H544+H552+H554+H558</f>
        <v>8235.364</v>
      </c>
      <c r="I543" s="70">
        <f>I545+I554</f>
        <v>11100.912</v>
      </c>
    </row>
    <row r="544" spans="1:9" ht="48" customHeight="1">
      <c r="A544" s="10" t="s">
        <v>228</v>
      </c>
      <c r="B544" s="59" t="s">
        <v>397</v>
      </c>
      <c r="C544" s="25" t="s">
        <v>227</v>
      </c>
      <c r="D544" s="25" t="s">
        <v>147</v>
      </c>
      <c r="E544" s="25" t="s">
        <v>504</v>
      </c>
      <c r="F544" s="25" t="s">
        <v>393</v>
      </c>
      <c r="G544" s="67">
        <f t="shared" si="41"/>
        <v>17516.275999999998</v>
      </c>
      <c r="H544" s="67">
        <f>H549</f>
        <v>6415.364</v>
      </c>
      <c r="I544" s="67">
        <f>I545</f>
        <v>11100.912</v>
      </c>
    </row>
    <row r="545" spans="1:9" ht="41.25">
      <c r="A545" s="38" t="s">
        <v>229</v>
      </c>
      <c r="B545" s="59" t="s">
        <v>397</v>
      </c>
      <c r="C545" s="42" t="s">
        <v>227</v>
      </c>
      <c r="D545" s="42" t="s">
        <v>147</v>
      </c>
      <c r="E545" s="42" t="s">
        <v>496</v>
      </c>
      <c r="F545" s="42" t="s">
        <v>393</v>
      </c>
      <c r="G545" s="76">
        <f t="shared" si="41"/>
        <v>11100.912</v>
      </c>
      <c r="H545" s="76">
        <f>H546</f>
        <v>0</v>
      </c>
      <c r="I545" s="76">
        <f>I546</f>
        <v>11100.912</v>
      </c>
    </row>
    <row r="546" spans="1:9" ht="13.5">
      <c r="A546" s="10" t="s">
        <v>196</v>
      </c>
      <c r="B546" s="59" t="s">
        <v>397</v>
      </c>
      <c r="C546" s="25" t="s">
        <v>227</v>
      </c>
      <c r="D546" s="25" t="s">
        <v>147</v>
      </c>
      <c r="E546" s="25" t="s">
        <v>496</v>
      </c>
      <c r="F546" s="25" t="s">
        <v>393</v>
      </c>
      <c r="G546" s="67">
        <f t="shared" si="41"/>
        <v>11100.912</v>
      </c>
      <c r="H546" s="67">
        <f>H547</f>
        <v>0</v>
      </c>
      <c r="I546" s="67">
        <f>I547+I549</f>
        <v>11100.912</v>
      </c>
    </row>
    <row r="547" spans="1:9" ht="82.5">
      <c r="A547" s="10" t="s">
        <v>320</v>
      </c>
      <c r="B547" s="59" t="s">
        <v>397</v>
      </c>
      <c r="C547" s="25" t="s">
        <v>227</v>
      </c>
      <c r="D547" s="25" t="s">
        <v>147</v>
      </c>
      <c r="E547" s="25" t="s">
        <v>496</v>
      </c>
      <c r="F547" s="25" t="s">
        <v>393</v>
      </c>
      <c r="G547" s="67">
        <f>H547+I547</f>
        <v>11100.912</v>
      </c>
      <c r="H547" s="67">
        <f>H548</f>
        <v>0</v>
      </c>
      <c r="I547" s="67">
        <f>I548</f>
        <v>11100.912</v>
      </c>
    </row>
    <row r="548" spans="1:9" ht="13.5">
      <c r="A548" s="10" t="s">
        <v>206</v>
      </c>
      <c r="B548" s="59" t="s">
        <v>397</v>
      </c>
      <c r="C548" s="25" t="s">
        <v>227</v>
      </c>
      <c r="D548" s="25" t="s">
        <v>147</v>
      </c>
      <c r="E548" s="25" t="s">
        <v>496</v>
      </c>
      <c r="F548" s="25" t="s">
        <v>207</v>
      </c>
      <c r="G548" s="67">
        <f t="shared" si="41"/>
        <v>11100.912</v>
      </c>
      <c r="H548" s="67">
        <v>0</v>
      </c>
      <c r="I548" s="67">
        <v>11100.912</v>
      </c>
    </row>
    <row r="549" spans="1:9" ht="41.25">
      <c r="A549" s="38" t="s">
        <v>301</v>
      </c>
      <c r="B549" s="59" t="s">
        <v>397</v>
      </c>
      <c r="C549" s="42" t="s">
        <v>227</v>
      </c>
      <c r="D549" s="42" t="s">
        <v>147</v>
      </c>
      <c r="E549" s="42" t="s">
        <v>497</v>
      </c>
      <c r="F549" s="42" t="s">
        <v>393</v>
      </c>
      <c r="G549" s="76">
        <f>H549+I549</f>
        <v>6415.364</v>
      </c>
      <c r="H549" s="76">
        <f>H550</f>
        <v>6415.364</v>
      </c>
      <c r="I549" s="76">
        <f>I550</f>
        <v>0</v>
      </c>
    </row>
    <row r="550" spans="1:9" ht="13.5">
      <c r="A550" s="10" t="s">
        <v>206</v>
      </c>
      <c r="B550" s="59" t="s">
        <v>397</v>
      </c>
      <c r="C550" s="25" t="s">
        <v>227</v>
      </c>
      <c r="D550" s="25" t="s">
        <v>147</v>
      </c>
      <c r="E550" s="25" t="s">
        <v>497</v>
      </c>
      <c r="F550" s="25" t="s">
        <v>207</v>
      </c>
      <c r="G550" s="67">
        <f t="shared" si="41"/>
        <v>6415.364</v>
      </c>
      <c r="H550" s="67">
        <f>5000+115.364+1300</f>
        <v>6415.364</v>
      </c>
      <c r="I550" s="67"/>
    </row>
    <row r="551" spans="1:9" ht="41.25" hidden="1">
      <c r="A551" s="10" t="s">
        <v>301</v>
      </c>
      <c r="B551" s="59" t="s">
        <v>397</v>
      </c>
      <c r="C551" s="25" t="s">
        <v>227</v>
      </c>
      <c r="D551" s="25" t="s">
        <v>147</v>
      </c>
      <c r="E551" s="25" t="s">
        <v>23</v>
      </c>
      <c r="F551" s="25" t="s">
        <v>393</v>
      </c>
      <c r="G551" s="67">
        <f>H551</f>
        <v>0</v>
      </c>
      <c r="H551" s="67">
        <f>H552</f>
        <v>0</v>
      </c>
      <c r="I551" s="67">
        <f>I552</f>
        <v>0</v>
      </c>
    </row>
    <row r="552" spans="1:9" ht="13.5" hidden="1">
      <c r="A552" s="10" t="s">
        <v>194</v>
      </c>
      <c r="B552" s="59" t="s">
        <v>397</v>
      </c>
      <c r="C552" s="25" t="s">
        <v>227</v>
      </c>
      <c r="D552" s="25" t="s">
        <v>147</v>
      </c>
      <c r="E552" s="25" t="s">
        <v>23</v>
      </c>
      <c r="F552" s="25" t="s">
        <v>207</v>
      </c>
      <c r="G552" s="67">
        <f>H552</f>
        <v>0</v>
      </c>
      <c r="H552" s="67"/>
      <c r="I552" s="67"/>
    </row>
    <row r="553" spans="1:9" ht="27">
      <c r="A553" s="38" t="s">
        <v>330</v>
      </c>
      <c r="B553" s="59" t="s">
        <v>397</v>
      </c>
      <c r="C553" s="42" t="s">
        <v>227</v>
      </c>
      <c r="D553" s="42" t="s">
        <v>154</v>
      </c>
      <c r="E553" s="42" t="s">
        <v>504</v>
      </c>
      <c r="F553" s="42" t="s">
        <v>393</v>
      </c>
      <c r="G553" s="76">
        <f t="shared" si="41"/>
        <v>1820</v>
      </c>
      <c r="H553" s="76">
        <f>H554</f>
        <v>1820</v>
      </c>
      <c r="I553" s="76">
        <f>I554</f>
        <v>0</v>
      </c>
    </row>
    <row r="554" spans="1:9" ht="27">
      <c r="A554" s="10" t="s">
        <v>437</v>
      </c>
      <c r="B554" s="59" t="s">
        <v>397</v>
      </c>
      <c r="C554" s="25" t="s">
        <v>227</v>
      </c>
      <c r="D554" s="25" t="s">
        <v>154</v>
      </c>
      <c r="E554" s="25" t="s">
        <v>498</v>
      </c>
      <c r="F554" s="25" t="s">
        <v>393</v>
      </c>
      <c r="G554" s="67">
        <f t="shared" si="41"/>
        <v>1820</v>
      </c>
      <c r="H554" s="67">
        <f>H555</f>
        <v>1820</v>
      </c>
      <c r="I554" s="67">
        <f>I556</f>
        <v>0</v>
      </c>
    </row>
    <row r="555" spans="1:9" ht="16.5" customHeight="1">
      <c r="A555" s="10" t="s">
        <v>196</v>
      </c>
      <c r="B555" s="59" t="s">
        <v>397</v>
      </c>
      <c r="C555" s="25" t="s">
        <v>227</v>
      </c>
      <c r="D555" s="25" t="s">
        <v>154</v>
      </c>
      <c r="E555" s="25" t="s">
        <v>498</v>
      </c>
      <c r="F555" s="25" t="s">
        <v>197</v>
      </c>
      <c r="G555" s="67">
        <f t="shared" si="41"/>
        <v>1820</v>
      </c>
      <c r="H555" s="67">
        <f>H556+H559</f>
        <v>1820</v>
      </c>
      <c r="I555" s="67"/>
    </row>
    <row r="556" spans="1:9" ht="17.25" customHeight="1">
      <c r="A556" s="10" t="s">
        <v>290</v>
      </c>
      <c r="B556" s="59" t="s">
        <v>397</v>
      </c>
      <c r="C556" s="25" t="s">
        <v>227</v>
      </c>
      <c r="D556" s="25" t="s">
        <v>154</v>
      </c>
      <c r="E556" s="25" t="s">
        <v>498</v>
      </c>
      <c r="F556" s="25" t="s">
        <v>436</v>
      </c>
      <c r="G556" s="67">
        <f>H556+I556</f>
        <v>1820</v>
      </c>
      <c r="H556" s="67">
        <f>1100-50-30+800</f>
        <v>1820</v>
      </c>
      <c r="I556" s="67"/>
    </row>
    <row r="557" spans="1:9" ht="13.5" hidden="1">
      <c r="A557" s="10" t="s">
        <v>196</v>
      </c>
      <c r="B557" s="59" t="s">
        <v>397</v>
      </c>
      <c r="C557" s="25" t="s">
        <v>227</v>
      </c>
      <c r="D557" s="25" t="s">
        <v>154</v>
      </c>
      <c r="E557" s="25" t="s">
        <v>486</v>
      </c>
      <c r="F557" s="25" t="s">
        <v>197</v>
      </c>
      <c r="G557" s="67">
        <f>H557</f>
        <v>0</v>
      </c>
      <c r="H557" s="67">
        <f>H558</f>
        <v>0</v>
      </c>
      <c r="I557" s="87"/>
    </row>
    <row r="558" spans="1:9" ht="123.75" hidden="1">
      <c r="A558" s="10" t="s">
        <v>487</v>
      </c>
      <c r="B558" s="59" t="s">
        <v>397</v>
      </c>
      <c r="C558" s="25" t="s">
        <v>227</v>
      </c>
      <c r="D558" s="25" t="s">
        <v>154</v>
      </c>
      <c r="E558" s="25" t="s">
        <v>486</v>
      </c>
      <c r="F558" s="25" t="s">
        <v>436</v>
      </c>
      <c r="G558" s="67">
        <f>H558</f>
        <v>0</v>
      </c>
      <c r="H558" s="67"/>
      <c r="I558" s="87"/>
    </row>
    <row r="559" spans="1:9" ht="69" hidden="1">
      <c r="A559" s="10" t="s">
        <v>656</v>
      </c>
      <c r="B559" s="59" t="s">
        <v>397</v>
      </c>
      <c r="C559" s="25" t="s">
        <v>227</v>
      </c>
      <c r="D559" s="25" t="s">
        <v>154</v>
      </c>
      <c r="E559" s="25" t="s">
        <v>688</v>
      </c>
      <c r="F559" s="25" t="s">
        <v>436</v>
      </c>
      <c r="G559" s="67">
        <f>H559</f>
        <v>0</v>
      </c>
      <c r="H559" s="67">
        <v>0</v>
      </c>
      <c r="I559" s="87"/>
    </row>
    <row r="560" spans="1:9" ht="69">
      <c r="A560" s="269" t="s">
        <v>410</v>
      </c>
      <c r="B560" s="138" t="s">
        <v>396</v>
      </c>
      <c r="C560" s="138" t="s">
        <v>148</v>
      </c>
      <c r="D560" s="138" t="s">
        <v>148</v>
      </c>
      <c r="E560" s="138" t="s">
        <v>307</v>
      </c>
      <c r="F560" s="138" t="s">
        <v>393</v>
      </c>
      <c r="G560" s="75">
        <f>H560+I560</f>
        <v>475918.58084</v>
      </c>
      <c r="H560" s="95">
        <f>H561+H729+H745</f>
        <v>210917.9756</v>
      </c>
      <c r="I560" s="95">
        <f>I561+I570+I729+I745</f>
        <v>265000.60524</v>
      </c>
    </row>
    <row r="561" spans="1:9" ht="13.5">
      <c r="A561" s="84" t="s">
        <v>374</v>
      </c>
      <c r="B561" s="138" t="s">
        <v>396</v>
      </c>
      <c r="C561" s="62" t="s">
        <v>375</v>
      </c>
      <c r="D561" s="62" t="s">
        <v>148</v>
      </c>
      <c r="E561" s="62" t="s">
        <v>307</v>
      </c>
      <c r="F561" s="62" t="s">
        <v>393</v>
      </c>
      <c r="G561" s="75">
        <f>I561+H561</f>
        <v>468786.41169</v>
      </c>
      <c r="H561" s="95">
        <f>H562+H588+H641+H661+H666+H676+H684+H658</f>
        <v>210852.38465</v>
      </c>
      <c r="I561" s="95">
        <f>I562+I588+I641+I661+I666+I684</f>
        <v>257934.02704</v>
      </c>
    </row>
    <row r="562" spans="1:9" ht="13.5">
      <c r="A562" s="61" t="s">
        <v>384</v>
      </c>
      <c r="B562" s="138" t="s">
        <v>396</v>
      </c>
      <c r="C562" s="62" t="s">
        <v>375</v>
      </c>
      <c r="D562" s="62" t="s">
        <v>147</v>
      </c>
      <c r="E562" s="62" t="s">
        <v>307</v>
      </c>
      <c r="F562" s="62" t="s">
        <v>393</v>
      </c>
      <c r="G562" s="75">
        <f aca="true" t="shared" si="42" ref="G562:G568">H562+I562</f>
        <v>80697.334</v>
      </c>
      <c r="H562" s="95">
        <f>H563+H573+H576+H583</f>
        <v>39220.393000000004</v>
      </c>
      <c r="I562" s="95">
        <f>I563+I573</f>
        <v>41476.941</v>
      </c>
    </row>
    <row r="563" spans="1:9" ht="41.25">
      <c r="A563" s="38" t="s">
        <v>448</v>
      </c>
      <c r="B563" s="136" t="s">
        <v>396</v>
      </c>
      <c r="C563" s="42" t="s">
        <v>375</v>
      </c>
      <c r="D563" s="42" t="s">
        <v>147</v>
      </c>
      <c r="E563" s="42" t="s">
        <v>33</v>
      </c>
      <c r="F563" s="42" t="s">
        <v>393</v>
      </c>
      <c r="G563" s="76">
        <f t="shared" si="42"/>
        <v>39220.393000000004</v>
      </c>
      <c r="H563" s="94">
        <f>H564</f>
        <v>39220.393000000004</v>
      </c>
      <c r="I563" s="94">
        <f>I564</f>
        <v>0</v>
      </c>
    </row>
    <row r="564" spans="1:9" ht="43.5" customHeight="1">
      <c r="A564" s="63" t="s">
        <v>246</v>
      </c>
      <c r="B564" s="59" t="s">
        <v>396</v>
      </c>
      <c r="C564" s="25" t="s">
        <v>375</v>
      </c>
      <c r="D564" s="25" t="s">
        <v>147</v>
      </c>
      <c r="E564" s="25" t="s">
        <v>46</v>
      </c>
      <c r="F564" s="25" t="s">
        <v>393</v>
      </c>
      <c r="G564" s="67">
        <f t="shared" si="42"/>
        <v>39220.393000000004</v>
      </c>
      <c r="H564" s="87">
        <f>H565+H570+H568</f>
        <v>39220.393000000004</v>
      </c>
      <c r="I564" s="87">
        <f>I565+I570</f>
        <v>0</v>
      </c>
    </row>
    <row r="565" spans="1:9" ht="41.25">
      <c r="A565" s="10" t="s">
        <v>208</v>
      </c>
      <c r="B565" s="59" t="s">
        <v>396</v>
      </c>
      <c r="C565" s="25" t="s">
        <v>375</v>
      </c>
      <c r="D565" s="25" t="s">
        <v>147</v>
      </c>
      <c r="E565" s="25" t="s">
        <v>48</v>
      </c>
      <c r="F565" s="25" t="s">
        <v>209</v>
      </c>
      <c r="G565" s="67">
        <f t="shared" si="42"/>
        <v>380</v>
      </c>
      <c r="H565" s="87">
        <f>H566</f>
        <v>380</v>
      </c>
      <c r="I565" s="87">
        <f>I566</f>
        <v>0</v>
      </c>
    </row>
    <row r="566" spans="1:9" ht="13.5">
      <c r="A566" s="31" t="s">
        <v>210</v>
      </c>
      <c r="B566" s="59" t="s">
        <v>396</v>
      </c>
      <c r="C566" s="25" t="s">
        <v>375</v>
      </c>
      <c r="D566" s="25" t="s">
        <v>147</v>
      </c>
      <c r="E566" s="25" t="s">
        <v>47</v>
      </c>
      <c r="F566" s="25" t="s">
        <v>275</v>
      </c>
      <c r="G566" s="67">
        <f t="shared" si="42"/>
        <v>380</v>
      </c>
      <c r="H566" s="67">
        <f>340+40</f>
        <v>380</v>
      </c>
      <c r="I566" s="87"/>
    </row>
    <row r="567" spans="1:9" ht="41.25">
      <c r="A567" s="10" t="s">
        <v>208</v>
      </c>
      <c r="B567" s="12" t="s">
        <v>396</v>
      </c>
      <c r="C567" s="25" t="s">
        <v>375</v>
      </c>
      <c r="D567" s="25" t="s">
        <v>147</v>
      </c>
      <c r="E567" s="25" t="s">
        <v>773</v>
      </c>
      <c r="F567" s="25" t="s">
        <v>209</v>
      </c>
      <c r="G567" s="67">
        <f t="shared" si="42"/>
        <v>163</v>
      </c>
      <c r="H567" s="67">
        <f>H568</f>
        <v>163</v>
      </c>
      <c r="I567" s="67">
        <f>I568</f>
        <v>0</v>
      </c>
    </row>
    <row r="568" spans="1:9" ht="35.25" customHeight="1">
      <c r="A568" s="57" t="s">
        <v>775</v>
      </c>
      <c r="B568" s="69" t="s">
        <v>396</v>
      </c>
      <c r="C568" s="55" t="s">
        <v>375</v>
      </c>
      <c r="D568" s="55" t="s">
        <v>147</v>
      </c>
      <c r="E568" s="55" t="s">
        <v>773</v>
      </c>
      <c r="F568" s="55" t="s">
        <v>275</v>
      </c>
      <c r="G568" s="70">
        <f t="shared" si="42"/>
        <v>163</v>
      </c>
      <c r="H568" s="70">
        <v>163</v>
      </c>
      <c r="I568" s="70"/>
    </row>
    <row r="569" spans="1:9" ht="13.5" hidden="1">
      <c r="A569" s="31"/>
      <c r="B569" s="59" t="s">
        <v>396</v>
      </c>
      <c r="C569" s="25" t="s">
        <v>375</v>
      </c>
      <c r="D569" s="25" t="s">
        <v>147</v>
      </c>
      <c r="E569" s="25"/>
      <c r="F569" s="25"/>
      <c r="G569" s="67"/>
      <c r="H569" s="67"/>
      <c r="I569" s="87"/>
    </row>
    <row r="570" spans="1:10" ht="82.5">
      <c r="A570" s="10" t="s">
        <v>824</v>
      </c>
      <c r="B570" s="59" t="s">
        <v>396</v>
      </c>
      <c r="C570" s="25" t="s">
        <v>375</v>
      </c>
      <c r="D570" s="25" t="s">
        <v>147</v>
      </c>
      <c r="E570" s="25" t="s">
        <v>48</v>
      </c>
      <c r="F570" s="25" t="s">
        <v>393</v>
      </c>
      <c r="G570" s="67">
        <f aca="true" t="shared" si="43" ref="G570:G575">H570+I570</f>
        <v>38677.393000000004</v>
      </c>
      <c r="H570" s="87">
        <f>H571</f>
        <v>38677.393000000004</v>
      </c>
      <c r="I570" s="87">
        <f>I571</f>
        <v>0</v>
      </c>
      <c r="J570" s="35"/>
    </row>
    <row r="571" spans="1:9" ht="41.25">
      <c r="A571" s="10" t="s">
        <v>208</v>
      </c>
      <c r="B571" s="59" t="s">
        <v>396</v>
      </c>
      <c r="C571" s="25" t="s">
        <v>375</v>
      </c>
      <c r="D571" s="25" t="s">
        <v>147</v>
      </c>
      <c r="E571" s="25" t="s">
        <v>48</v>
      </c>
      <c r="F571" s="25" t="s">
        <v>209</v>
      </c>
      <c r="G571" s="67">
        <f t="shared" si="43"/>
        <v>38677.393000000004</v>
      </c>
      <c r="H571" s="87">
        <f>H572</f>
        <v>38677.393000000004</v>
      </c>
      <c r="I571" s="87">
        <f>I572</f>
        <v>0</v>
      </c>
    </row>
    <row r="572" spans="1:10" ht="13.5">
      <c r="A572" s="10" t="s">
        <v>174</v>
      </c>
      <c r="B572" s="59" t="s">
        <v>396</v>
      </c>
      <c r="C572" s="25" t="s">
        <v>375</v>
      </c>
      <c r="D572" s="25" t="s">
        <v>147</v>
      </c>
      <c r="E572" s="25" t="s">
        <v>49</v>
      </c>
      <c r="F572" s="25" t="s">
        <v>275</v>
      </c>
      <c r="G572" s="67">
        <f t="shared" si="43"/>
        <v>38677.393000000004</v>
      </c>
      <c r="H572" s="67">
        <f>32552.606+1610.705+450+2033+769+1262.082</f>
        <v>38677.393000000004</v>
      </c>
      <c r="I572" s="87"/>
      <c r="J572" s="35"/>
    </row>
    <row r="573" spans="1:9" ht="69">
      <c r="A573" s="10" t="s">
        <v>380</v>
      </c>
      <c r="B573" s="59" t="s">
        <v>396</v>
      </c>
      <c r="C573" s="25" t="s">
        <v>375</v>
      </c>
      <c r="D573" s="12" t="s">
        <v>147</v>
      </c>
      <c r="E573" s="25" t="s">
        <v>50</v>
      </c>
      <c r="F573" s="25" t="s">
        <v>393</v>
      </c>
      <c r="G573" s="67">
        <f t="shared" si="43"/>
        <v>41476.941</v>
      </c>
      <c r="H573" s="87">
        <f>H574</f>
        <v>0</v>
      </c>
      <c r="I573" s="87">
        <f>I574</f>
        <v>41476.941</v>
      </c>
    </row>
    <row r="574" spans="1:9" ht="41.25">
      <c r="A574" s="10" t="s">
        <v>208</v>
      </c>
      <c r="B574" s="59" t="s">
        <v>396</v>
      </c>
      <c r="C574" s="25" t="s">
        <v>375</v>
      </c>
      <c r="D574" s="25" t="s">
        <v>147</v>
      </c>
      <c r="E574" s="25" t="s">
        <v>50</v>
      </c>
      <c r="F574" s="25" t="s">
        <v>209</v>
      </c>
      <c r="G574" s="67">
        <f t="shared" si="43"/>
        <v>41476.941</v>
      </c>
      <c r="H574" s="87"/>
      <c r="I574" s="67">
        <f>I575</f>
        <v>41476.941</v>
      </c>
    </row>
    <row r="575" spans="1:9" ht="13.5">
      <c r="A575" s="10" t="s">
        <v>210</v>
      </c>
      <c r="B575" s="59" t="s">
        <v>396</v>
      </c>
      <c r="C575" s="25" t="s">
        <v>375</v>
      </c>
      <c r="D575" s="25" t="s">
        <v>147</v>
      </c>
      <c r="E575" s="25" t="s">
        <v>50</v>
      </c>
      <c r="F575" s="25" t="s">
        <v>275</v>
      </c>
      <c r="G575" s="67">
        <f t="shared" si="43"/>
        <v>41476.941</v>
      </c>
      <c r="H575" s="87"/>
      <c r="I575" s="67">
        <v>41476.941</v>
      </c>
    </row>
    <row r="576" spans="1:9" ht="31.5" customHeight="1" hidden="1">
      <c r="A576" s="38" t="s">
        <v>550</v>
      </c>
      <c r="B576" s="59" t="s">
        <v>804</v>
      </c>
      <c r="C576" s="25" t="s">
        <v>375</v>
      </c>
      <c r="D576" s="25" t="s">
        <v>147</v>
      </c>
      <c r="E576" s="42" t="s">
        <v>307</v>
      </c>
      <c r="F576" s="42" t="s">
        <v>393</v>
      </c>
      <c r="G576" s="70">
        <f>H576</f>
        <v>0</v>
      </c>
      <c r="H576" s="70">
        <f>H577+H580</f>
        <v>0</v>
      </c>
      <c r="I576" s="70"/>
    </row>
    <row r="577" spans="1:9" ht="33" customHeight="1" hidden="1">
      <c r="A577" s="10" t="s">
        <v>551</v>
      </c>
      <c r="B577" s="59" t="s">
        <v>805</v>
      </c>
      <c r="C577" s="25" t="s">
        <v>375</v>
      </c>
      <c r="D577" s="25" t="s">
        <v>147</v>
      </c>
      <c r="E577" s="25" t="s">
        <v>552</v>
      </c>
      <c r="F577" s="25" t="s">
        <v>393</v>
      </c>
      <c r="G577" s="67">
        <f>H577</f>
        <v>0</v>
      </c>
      <c r="H577" s="67">
        <f>H578</f>
        <v>0</v>
      </c>
      <c r="I577" s="67"/>
    </row>
    <row r="578" spans="1:9" ht="47.25" customHeight="1" hidden="1">
      <c r="A578" s="10" t="s">
        <v>208</v>
      </c>
      <c r="B578" s="59" t="s">
        <v>395</v>
      </c>
      <c r="C578" s="25" t="s">
        <v>375</v>
      </c>
      <c r="D578" s="25" t="s">
        <v>147</v>
      </c>
      <c r="E578" s="25" t="s">
        <v>552</v>
      </c>
      <c r="F578" s="25" t="s">
        <v>209</v>
      </c>
      <c r="G578" s="67">
        <f>H578</f>
        <v>0</v>
      </c>
      <c r="H578" s="67">
        <f>H579</f>
        <v>0</v>
      </c>
      <c r="I578" s="67"/>
    </row>
    <row r="579" spans="1:9" ht="22.5" customHeight="1" hidden="1">
      <c r="A579" s="10" t="s">
        <v>210</v>
      </c>
      <c r="B579" s="59" t="s">
        <v>806</v>
      </c>
      <c r="C579" s="25" t="s">
        <v>375</v>
      </c>
      <c r="D579" s="25" t="s">
        <v>147</v>
      </c>
      <c r="E579" s="25" t="s">
        <v>552</v>
      </c>
      <c r="F579" s="25" t="s">
        <v>275</v>
      </c>
      <c r="G579" s="67">
        <f>H579</f>
        <v>0</v>
      </c>
      <c r="H579" s="67">
        <v>0</v>
      </c>
      <c r="I579" s="67"/>
    </row>
    <row r="580" spans="1:9" ht="33" customHeight="1" hidden="1">
      <c r="A580" s="38" t="s">
        <v>770</v>
      </c>
      <c r="B580" s="59" t="s">
        <v>807</v>
      </c>
      <c r="C580" s="25" t="s">
        <v>375</v>
      </c>
      <c r="D580" s="25" t="s">
        <v>147</v>
      </c>
      <c r="E580" s="271" t="s">
        <v>16</v>
      </c>
      <c r="F580" s="42" t="s">
        <v>393</v>
      </c>
      <c r="G580" s="76">
        <f>H580+I580</f>
        <v>0</v>
      </c>
      <c r="H580" s="76">
        <f>H581</f>
        <v>0</v>
      </c>
      <c r="I580" s="76">
        <f>I581</f>
        <v>0</v>
      </c>
    </row>
    <row r="581" spans="1:9" ht="50.25" customHeight="1" hidden="1">
      <c r="A581" s="10" t="s">
        <v>208</v>
      </c>
      <c r="B581" s="59" t="s">
        <v>808</v>
      </c>
      <c r="C581" s="25" t="s">
        <v>375</v>
      </c>
      <c r="D581" s="25" t="s">
        <v>147</v>
      </c>
      <c r="E581" s="41" t="s">
        <v>16</v>
      </c>
      <c r="F581" s="25" t="s">
        <v>209</v>
      </c>
      <c r="G581" s="67">
        <f>H581+I581</f>
        <v>0</v>
      </c>
      <c r="H581" s="67">
        <f>H582</f>
        <v>0</v>
      </c>
      <c r="I581" s="67">
        <f>I582</f>
        <v>0</v>
      </c>
    </row>
    <row r="582" spans="1:9" ht="22.5" customHeight="1" hidden="1">
      <c r="A582" s="10" t="s">
        <v>210</v>
      </c>
      <c r="B582" s="59" t="s">
        <v>809</v>
      </c>
      <c r="C582" s="25" t="s">
        <v>375</v>
      </c>
      <c r="D582" s="25" t="s">
        <v>147</v>
      </c>
      <c r="E582" s="41" t="s">
        <v>16</v>
      </c>
      <c r="F582" s="25" t="s">
        <v>275</v>
      </c>
      <c r="G582" s="67">
        <f>H582+I582</f>
        <v>0</v>
      </c>
      <c r="H582" s="67"/>
      <c r="I582" s="67"/>
    </row>
    <row r="583" spans="1:9" ht="33.75" customHeight="1" hidden="1">
      <c r="A583" s="10" t="s">
        <v>150</v>
      </c>
      <c r="B583" s="12" t="s">
        <v>396</v>
      </c>
      <c r="C583" s="25" t="s">
        <v>375</v>
      </c>
      <c r="D583" s="25" t="s">
        <v>147</v>
      </c>
      <c r="E583" s="25" t="s">
        <v>15</v>
      </c>
      <c r="F583" s="25" t="s">
        <v>393</v>
      </c>
      <c r="G583" s="67">
        <f>H583</f>
        <v>0</v>
      </c>
      <c r="H583" s="67">
        <f>H584</f>
        <v>0</v>
      </c>
      <c r="I583" s="67"/>
    </row>
    <row r="584" spans="1:9" ht="48" customHeight="1" hidden="1">
      <c r="A584" s="10" t="s">
        <v>151</v>
      </c>
      <c r="B584" s="12" t="s">
        <v>396</v>
      </c>
      <c r="C584" s="25" t="s">
        <v>375</v>
      </c>
      <c r="D584" s="25" t="s">
        <v>147</v>
      </c>
      <c r="E584" s="25" t="s">
        <v>16</v>
      </c>
      <c r="F584" s="25" t="s">
        <v>393</v>
      </c>
      <c r="G584" s="67">
        <f>H584</f>
        <v>0</v>
      </c>
      <c r="H584" s="67">
        <f>H585</f>
        <v>0</v>
      </c>
      <c r="I584" s="67"/>
    </row>
    <row r="585" spans="1:9" ht="32.25" customHeight="1" hidden="1">
      <c r="A585" s="102" t="s">
        <v>609</v>
      </c>
      <c r="B585" s="12" t="s">
        <v>396</v>
      </c>
      <c r="C585" s="25" t="s">
        <v>375</v>
      </c>
      <c r="D585" s="25" t="s">
        <v>147</v>
      </c>
      <c r="E585" s="25" t="s">
        <v>552</v>
      </c>
      <c r="F585" s="25" t="s">
        <v>393</v>
      </c>
      <c r="G585" s="67">
        <f aca="true" t="shared" si="44" ref="G585:G596">H585+I585</f>
        <v>0</v>
      </c>
      <c r="H585" s="67">
        <f>H586</f>
        <v>0</v>
      </c>
      <c r="I585" s="67"/>
    </row>
    <row r="586" spans="1:9" ht="42.75" customHeight="1" hidden="1">
      <c r="A586" s="10" t="s">
        <v>208</v>
      </c>
      <c r="B586" s="12" t="s">
        <v>396</v>
      </c>
      <c r="C586" s="25" t="s">
        <v>375</v>
      </c>
      <c r="D586" s="25" t="s">
        <v>147</v>
      </c>
      <c r="E586" s="25" t="s">
        <v>552</v>
      </c>
      <c r="F586" s="25" t="s">
        <v>209</v>
      </c>
      <c r="G586" s="67">
        <f t="shared" si="44"/>
        <v>0</v>
      </c>
      <c r="H586" s="67">
        <f>H587</f>
        <v>0</v>
      </c>
      <c r="I586" s="67"/>
    </row>
    <row r="587" spans="1:9" ht="24.75" customHeight="1" hidden="1">
      <c r="A587" s="10" t="s">
        <v>210</v>
      </c>
      <c r="B587" s="12" t="s">
        <v>396</v>
      </c>
      <c r="C587" s="25" t="s">
        <v>375</v>
      </c>
      <c r="D587" s="25" t="s">
        <v>147</v>
      </c>
      <c r="E587" s="25" t="s">
        <v>552</v>
      </c>
      <c r="F587" s="25" t="s">
        <v>275</v>
      </c>
      <c r="G587" s="67">
        <f t="shared" si="44"/>
        <v>0</v>
      </c>
      <c r="H587" s="67">
        <v>0</v>
      </c>
      <c r="I587" s="67"/>
    </row>
    <row r="588" spans="1:9" ht="13.5">
      <c r="A588" s="61" t="s">
        <v>426</v>
      </c>
      <c r="B588" s="138" t="s">
        <v>396</v>
      </c>
      <c r="C588" s="62" t="s">
        <v>375</v>
      </c>
      <c r="D588" s="62" t="s">
        <v>149</v>
      </c>
      <c r="E588" s="62" t="s">
        <v>307</v>
      </c>
      <c r="F588" s="62" t="s">
        <v>393</v>
      </c>
      <c r="G588" s="75">
        <f t="shared" si="44"/>
        <v>316349.40739</v>
      </c>
      <c r="H588" s="95">
        <f>H589+H623+H638</f>
        <v>101506.44265</v>
      </c>
      <c r="I588" s="95">
        <f>I589+I623+I635+I603</f>
        <v>214842.96474</v>
      </c>
    </row>
    <row r="589" spans="1:9" ht="41.25">
      <c r="A589" s="38" t="s">
        <v>448</v>
      </c>
      <c r="B589" s="136" t="s">
        <v>396</v>
      </c>
      <c r="C589" s="42" t="s">
        <v>375</v>
      </c>
      <c r="D589" s="42" t="s">
        <v>149</v>
      </c>
      <c r="E589" s="42" t="s">
        <v>33</v>
      </c>
      <c r="F589" s="42" t="s">
        <v>393</v>
      </c>
      <c r="G589" s="76">
        <f t="shared" si="44"/>
        <v>101506.44265</v>
      </c>
      <c r="H589" s="94">
        <f>H590+H610+H617</f>
        <v>101506.44265</v>
      </c>
      <c r="I589" s="94">
        <f>I590+I594+I610+I617</f>
        <v>0</v>
      </c>
    </row>
    <row r="590" spans="1:9" ht="41.25">
      <c r="A590" s="63" t="s">
        <v>249</v>
      </c>
      <c r="B590" s="59" t="s">
        <v>396</v>
      </c>
      <c r="C590" s="25" t="s">
        <v>375</v>
      </c>
      <c r="D590" s="25" t="s">
        <v>149</v>
      </c>
      <c r="E590" s="25" t="s">
        <v>51</v>
      </c>
      <c r="F590" s="25" t="s">
        <v>393</v>
      </c>
      <c r="G590" s="67">
        <f t="shared" si="44"/>
        <v>99621.94265</v>
      </c>
      <c r="H590" s="87">
        <f>H591+H594+H601+H598+H603</f>
        <v>99621.94265</v>
      </c>
      <c r="I590" s="87">
        <f>I591+I594</f>
        <v>0</v>
      </c>
    </row>
    <row r="591" spans="1:9" ht="27">
      <c r="A591" s="10" t="s">
        <v>242</v>
      </c>
      <c r="B591" s="59" t="s">
        <v>396</v>
      </c>
      <c r="C591" s="25" t="s">
        <v>375</v>
      </c>
      <c r="D591" s="25" t="s">
        <v>149</v>
      </c>
      <c r="E591" s="25" t="s">
        <v>52</v>
      </c>
      <c r="F591" s="25" t="s">
        <v>393</v>
      </c>
      <c r="G591" s="67">
        <f t="shared" si="44"/>
        <v>1290</v>
      </c>
      <c r="H591" s="67">
        <f>H592</f>
        <v>1290</v>
      </c>
      <c r="I591" s="87">
        <f>I592</f>
        <v>0</v>
      </c>
    </row>
    <row r="592" spans="1:9" ht="41.25">
      <c r="A592" s="10" t="s">
        <v>208</v>
      </c>
      <c r="B592" s="59" t="s">
        <v>396</v>
      </c>
      <c r="C592" s="25" t="s">
        <v>375</v>
      </c>
      <c r="D592" s="25" t="s">
        <v>149</v>
      </c>
      <c r="E592" s="25" t="s">
        <v>52</v>
      </c>
      <c r="F592" s="25" t="s">
        <v>209</v>
      </c>
      <c r="G592" s="67">
        <f t="shared" si="44"/>
        <v>1290</v>
      </c>
      <c r="H592" s="87">
        <f>H593</f>
        <v>1290</v>
      </c>
      <c r="I592" s="87">
        <f>I593</f>
        <v>0</v>
      </c>
    </row>
    <row r="593" spans="1:9" ht="13.5">
      <c r="A593" s="31" t="s">
        <v>210</v>
      </c>
      <c r="B593" s="59" t="s">
        <v>396</v>
      </c>
      <c r="C593" s="25" t="s">
        <v>375</v>
      </c>
      <c r="D593" s="25" t="s">
        <v>149</v>
      </c>
      <c r="E593" s="25" t="s">
        <v>53</v>
      </c>
      <c r="F593" s="25" t="s">
        <v>275</v>
      </c>
      <c r="G593" s="67">
        <f t="shared" si="44"/>
        <v>1290</v>
      </c>
      <c r="H593" s="67">
        <f>750+370+60+110</f>
        <v>1290</v>
      </c>
      <c r="I593" s="87"/>
    </row>
    <row r="594" spans="1:9" ht="82.5">
      <c r="A594" s="10" t="s">
        <v>823</v>
      </c>
      <c r="B594" s="12" t="s">
        <v>396</v>
      </c>
      <c r="C594" s="25" t="s">
        <v>375</v>
      </c>
      <c r="D594" s="25" t="s">
        <v>149</v>
      </c>
      <c r="E594" s="25" t="s">
        <v>52</v>
      </c>
      <c r="F594" s="25" t="s">
        <v>393</v>
      </c>
      <c r="G594" s="67">
        <f t="shared" si="44"/>
        <v>97447.752</v>
      </c>
      <c r="H594" s="67">
        <f>H595</f>
        <v>97447.752</v>
      </c>
      <c r="I594" s="67">
        <f>I595</f>
        <v>0</v>
      </c>
    </row>
    <row r="595" spans="1:9" ht="41.25">
      <c r="A595" s="10" t="s">
        <v>208</v>
      </c>
      <c r="B595" s="59" t="s">
        <v>396</v>
      </c>
      <c r="C595" s="25" t="s">
        <v>375</v>
      </c>
      <c r="D595" s="25" t="s">
        <v>149</v>
      </c>
      <c r="E595" s="25" t="s">
        <v>52</v>
      </c>
      <c r="F595" s="25" t="s">
        <v>209</v>
      </c>
      <c r="G595" s="67">
        <f t="shared" si="44"/>
        <v>97447.752</v>
      </c>
      <c r="H595" s="87">
        <f>H596</f>
        <v>97447.752</v>
      </c>
      <c r="I595" s="87">
        <f>I596</f>
        <v>0</v>
      </c>
    </row>
    <row r="596" spans="1:9" ht="22.5" customHeight="1">
      <c r="A596" s="10" t="s">
        <v>210</v>
      </c>
      <c r="B596" s="59" t="s">
        <v>396</v>
      </c>
      <c r="C596" s="25" t="s">
        <v>375</v>
      </c>
      <c r="D596" s="25" t="s">
        <v>149</v>
      </c>
      <c r="E596" s="25" t="s">
        <v>54</v>
      </c>
      <c r="F596" s="25" t="s">
        <v>275</v>
      </c>
      <c r="G596" s="67">
        <f t="shared" si="44"/>
        <v>97447.752</v>
      </c>
      <c r="H596" s="67">
        <f>87617.981-240-881.116-100+1061.26+900+2126.427+6827.9+133+2.3</f>
        <v>97447.752</v>
      </c>
      <c r="I596" s="87"/>
    </row>
    <row r="597" spans="1:9" ht="13.5" hidden="1">
      <c r="A597" s="10"/>
      <c r="B597" s="59" t="s">
        <v>396</v>
      </c>
      <c r="C597" s="25" t="s">
        <v>375</v>
      </c>
      <c r="D597" s="25" t="s">
        <v>149</v>
      </c>
      <c r="E597" s="25" t="s">
        <v>54</v>
      </c>
      <c r="F597" s="25" t="s">
        <v>275</v>
      </c>
      <c r="G597" s="67"/>
      <c r="H597" s="67"/>
      <c r="I597" s="87"/>
    </row>
    <row r="598" spans="1:9" ht="69" hidden="1">
      <c r="A598" s="10" t="s">
        <v>660</v>
      </c>
      <c r="B598" s="12" t="s">
        <v>396</v>
      </c>
      <c r="C598" s="25" t="s">
        <v>375</v>
      </c>
      <c r="D598" s="25" t="s">
        <v>149</v>
      </c>
      <c r="E598" s="25" t="s">
        <v>652</v>
      </c>
      <c r="F598" s="25" t="s">
        <v>393</v>
      </c>
      <c r="G598" s="67">
        <f>H598</f>
        <v>0</v>
      </c>
      <c r="H598" s="67">
        <f>H599</f>
        <v>0</v>
      </c>
      <c r="I598" s="67"/>
    </row>
    <row r="599" spans="1:9" ht="41.25" hidden="1">
      <c r="A599" s="10" t="s">
        <v>208</v>
      </c>
      <c r="B599" s="12" t="s">
        <v>396</v>
      </c>
      <c r="C599" s="25" t="s">
        <v>375</v>
      </c>
      <c r="D599" s="25" t="s">
        <v>149</v>
      </c>
      <c r="E599" s="25" t="s">
        <v>652</v>
      </c>
      <c r="F599" s="25" t="s">
        <v>209</v>
      </c>
      <c r="G599" s="67">
        <f>H599</f>
        <v>0</v>
      </c>
      <c r="H599" s="67">
        <f>H600</f>
        <v>0</v>
      </c>
      <c r="I599" s="67"/>
    </row>
    <row r="600" spans="1:9" ht="21.75" customHeight="1" hidden="1">
      <c r="A600" s="10" t="s">
        <v>210</v>
      </c>
      <c r="B600" s="12" t="s">
        <v>396</v>
      </c>
      <c r="C600" s="25" t="s">
        <v>375</v>
      </c>
      <c r="D600" s="25" t="s">
        <v>149</v>
      </c>
      <c r="E600" s="25" t="s">
        <v>652</v>
      </c>
      <c r="F600" s="25" t="s">
        <v>275</v>
      </c>
      <c r="G600" s="67">
        <f>H600</f>
        <v>0</v>
      </c>
      <c r="H600" s="67"/>
      <c r="I600" s="67"/>
    </row>
    <row r="601" spans="1:9" ht="41.25">
      <c r="A601" s="10" t="s">
        <v>208</v>
      </c>
      <c r="B601" s="59" t="s">
        <v>396</v>
      </c>
      <c r="C601" s="25" t="s">
        <v>375</v>
      </c>
      <c r="D601" s="25" t="s">
        <v>149</v>
      </c>
      <c r="E601" s="25" t="s">
        <v>771</v>
      </c>
      <c r="F601" s="25" t="s">
        <v>209</v>
      </c>
      <c r="G601" s="67">
        <f aca="true" t="shared" si="45" ref="G601:G634">H601+I601</f>
        <v>457</v>
      </c>
      <c r="H601" s="67">
        <f>H602</f>
        <v>457</v>
      </c>
      <c r="I601" s="87">
        <f>I602</f>
        <v>0</v>
      </c>
    </row>
    <row r="602" spans="1:9" ht="30.75" customHeight="1">
      <c r="A602" s="38" t="s">
        <v>775</v>
      </c>
      <c r="B602" s="56" t="s">
        <v>396</v>
      </c>
      <c r="C602" s="42" t="s">
        <v>375</v>
      </c>
      <c r="D602" s="42" t="s">
        <v>149</v>
      </c>
      <c r="E602" s="42" t="s">
        <v>771</v>
      </c>
      <c r="F602" s="42" t="s">
        <v>275</v>
      </c>
      <c r="G602" s="76">
        <f t="shared" si="45"/>
        <v>457</v>
      </c>
      <c r="H602" s="76">
        <v>457</v>
      </c>
      <c r="I602" s="76">
        <v>0</v>
      </c>
    </row>
    <row r="603" spans="1:9" ht="42.75">
      <c r="A603" s="57" t="s">
        <v>854</v>
      </c>
      <c r="B603" s="68" t="s">
        <v>396</v>
      </c>
      <c r="C603" s="62" t="s">
        <v>375</v>
      </c>
      <c r="D603" s="62" t="s">
        <v>149</v>
      </c>
      <c r="E603" s="55" t="s">
        <v>51</v>
      </c>
      <c r="F603" s="55" t="s">
        <v>393</v>
      </c>
      <c r="G603" s="70">
        <f t="shared" si="45"/>
        <v>10362.03539</v>
      </c>
      <c r="H603" s="70">
        <f>H607</f>
        <v>427.19065</v>
      </c>
      <c r="I603" s="70">
        <f>I605</f>
        <v>9934.844739999999</v>
      </c>
    </row>
    <row r="604" spans="1:9" ht="41.25">
      <c r="A604" s="10" t="s">
        <v>837</v>
      </c>
      <c r="B604" s="12" t="s">
        <v>396</v>
      </c>
      <c r="C604" s="25" t="s">
        <v>375</v>
      </c>
      <c r="D604" s="25" t="s">
        <v>149</v>
      </c>
      <c r="E604" s="25" t="s">
        <v>838</v>
      </c>
      <c r="F604" s="25" t="s">
        <v>393</v>
      </c>
      <c r="G604" s="67">
        <f t="shared" si="45"/>
        <v>9934.844739999999</v>
      </c>
      <c r="H604" s="67"/>
      <c r="I604" s="67">
        <f>I605</f>
        <v>9934.844739999999</v>
      </c>
    </row>
    <row r="605" spans="1:9" ht="41.25">
      <c r="A605" s="10" t="s">
        <v>208</v>
      </c>
      <c r="B605" s="59" t="s">
        <v>396</v>
      </c>
      <c r="C605" s="25" t="s">
        <v>375</v>
      </c>
      <c r="D605" s="25" t="s">
        <v>149</v>
      </c>
      <c r="E605" s="25" t="s">
        <v>838</v>
      </c>
      <c r="F605" s="25" t="s">
        <v>209</v>
      </c>
      <c r="G605" s="67">
        <f t="shared" si="45"/>
        <v>9934.844739999999</v>
      </c>
      <c r="H605" s="67">
        <f>H606</f>
        <v>0</v>
      </c>
      <c r="I605" s="67">
        <f>I606</f>
        <v>9934.844739999999</v>
      </c>
    </row>
    <row r="606" spans="1:9" ht="14.25">
      <c r="A606" s="10" t="s">
        <v>210</v>
      </c>
      <c r="B606" s="59" t="s">
        <v>396</v>
      </c>
      <c r="C606" s="25" t="s">
        <v>375</v>
      </c>
      <c r="D606" s="25" t="s">
        <v>149</v>
      </c>
      <c r="E606" s="25" t="s">
        <v>838</v>
      </c>
      <c r="F606" s="25" t="s">
        <v>275</v>
      </c>
      <c r="G606" s="67">
        <f t="shared" si="45"/>
        <v>9934.844739999999</v>
      </c>
      <c r="H606" s="70"/>
      <c r="I606" s="67">
        <f>11729.4507-1794.60596</f>
        <v>9934.844739999999</v>
      </c>
    </row>
    <row r="607" spans="1:9" ht="69">
      <c r="A607" s="10" t="s">
        <v>741</v>
      </c>
      <c r="B607" s="59" t="s">
        <v>396</v>
      </c>
      <c r="C607" s="25" t="s">
        <v>375</v>
      </c>
      <c r="D607" s="25" t="s">
        <v>149</v>
      </c>
      <c r="E607" s="12" t="s">
        <v>742</v>
      </c>
      <c r="F607" s="25" t="s">
        <v>393</v>
      </c>
      <c r="G607" s="67">
        <f t="shared" si="45"/>
        <v>427.19065</v>
      </c>
      <c r="H607" s="67">
        <f>H608</f>
        <v>427.19065</v>
      </c>
      <c r="I607" s="67">
        <f>I608</f>
        <v>0</v>
      </c>
    </row>
    <row r="608" spans="1:9" ht="41.25">
      <c r="A608" s="10" t="s">
        <v>208</v>
      </c>
      <c r="B608" s="59" t="s">
        <v>396</v>
      </c>
      <c r="C608" s="25" t="s">
        <v>375</v>
      </c>
      <c r="D608" s="25" t="s">
        <v>149</v>
      </c>
      <c r="E608" s="12" t="s">
        <v>742</v>
      </c>
      <c r="F608" s="25" t="s">
        <v>209</v>
      </c>
      <c r="G608" s="67">
        <f t="shared" si="45"/>
        <v>427.19065</v>
      </c>
      <c r="H608" s="67">
        <f>H609</f>
        <v>427.19065</v>
      </c>
      <c r="I608" s="67">
        <f>I609</f>
        <v>0</v>
      </c>
    </row>
    <row r="609" spans="1:9" ht="13.5">
      <c r="A609" s="10" t="s">
        <v>210</v>
      </c>
      <c r="B609" s="59" t="s">
        <v>396</v>
      </c>
      <c r="C609" s="25" t="s">
        <v>375</v>
      </c>
      <c r="D609" s="25" t="s">
        <v>149</v>
      </c>
      <c r="E609" s="12" t="s">
        <v>742</v>
      </c>
      <c r="F609" s="25" t="s">
        <v>275</v>
      </c>
      <c r="G609" s="67">
        <f t="shared" si="45"/>
        <v>427.19065</v>
      </c>
      <c r="H609" s="67">
        <v>427.19065</v>
      </c>
      <c r="I609" s="87">
        <v>0</v>
      </c>
    </row>
    <row r="610" spans="1:9" ht="31.5" customHeight="1">
      <c r="A610" s="63" t="s">
        <v>247</v>
      </c>
      <c r="B610" s="59" t="s">
        <v>396</v>
      </c>
      <c r="C610" s="25" t="s">
        <v>375</v>
      </c>
      <c r="D610" s="25" t="s">
        <v>149</v>
      </c>
      <c r="E610" s="25" t="s">
        <v>55</v>
      </c>
      <c r="F610" s="25" t="s">
        <v>393</v>
      </c>
      <c r="G610" s="67">
        <f t="shared" si="45"/>
        <v>1884.5</v>
      </c>
      <c r="H610" s="67">
        <f>H611+H614</f>
        <v>1884.5</v>
      </c>
      <c r="I610" s="87">
        <f>I611+I614</f>
        <v>0</v>
      </c>
    </row>
    <row r="611" spans="1:9" ht="27">
      <c r="A611" s="38" t="s">
        <v>248</v>
      </c>
      <c r="B611" s="136" t="s">
        <v>396</v>
      </c>
      <c r="C611" s="42" t="s">
        <v>375</v>
      </c>
      <c r="D611" s="42" t="s">
        <v>149</v>
      </c>
      <c r="E611" s="42" t="s">
        <v>56</v>
      </c>
      <c r="F611" s="42" t="s">
        <v>393</v>
      </c>
      <c r="G611" s="76">
        <f t="shared" si="45"/>
        <v>250</v>
      </c>
      <c r="H611" s="94">
        <f>H612</f>
        <v>250</v>
      </c>
      <c r="I611" s="94">
        <f>I612</f>
        <v>0</v>
      </c>
    </row>
    <row r="612" spans="1:9" ht="41.25">
      <c r="A612" s="10" t="s">
        <v>208</v>
      </c>
      <c r="B612" s="59" t="s">
        <v>396</v>
      </c>
      <c r="C612" s="25" t="s">
        <v>375</v>
      </c>
      <c r="D612" s="25" t="s">
        <v>149</v>
      </c>
      <c r="E612" s="25" t="s">
        <v>56</v>
      </c>
      <c r="F612" s="25" t="s">
        <v>209</v>
      </c>
      <c r="G612" s="67">
        <f t="shared" si="45"/>
        <v>250</v>
      </c>
      <c r="H612" s="87">
        <f>H613</f>
        <v>250</v>
      </c>
      <c r="I612" s="87">
        <f>I613</f>
        <v>0</v>
      </c>
    </row>
    <row r="613" spans="1:9" ht="13.5">
      <c r="A613" s="31" t="s">
        <v>210</v>
      </c>
      <c r="B613" s="59" t="s">
        <v>396</v>
      </c>
      <c r="C613" s="25" t="s">
        <v>375</v>
      </c>
      <c r="D613" s="25" t="s">
        <v>149</v>
      </c>
      <c r="E613" s="25" t="s">
        <v>57</v>
      </c>
      <c r="F613" s="25" t="s">
        <v>275</v>
      </c>
      <c r="G613" s="67">
        <f t="shared" si="45"/>
        <v>250</v>
      </c>
      <c r="H613" s="67">
        <v>250</v>
      </c>
      <c r="I613" s="87"/>
    </row>
    <row r="614" spans="1:9" ht="27">
      <c r="A614" s="38" t="s">
        <v>243</v>
      </c>
      <c r="B614" s="136" t="s">
        <v>396</v>
      </c>
      <c r="C614" s="42" t="s">
        <v>375</v>
      </c>
      <c r="D614" s="42" t="s">
        <v>149</v>
      </c>
      <c r="E614" s="42" t="s">
        <v>56</v>
      </c>
      <c r="F614" s="42" t="s">
        <v>393</v>
      </c>
      <c r="G614" s="76">
        <f t="shared" si="45"/>
        <v>1634.5</v>
      </c>
      <c r="H614" s="94">
        <f>H615</f>
        <v>1634.5</v>
      </c>
      <c r="I614" s="94">
        <f>I615</f>
        <v>0</v>
      </c>
    </row>
    <row r="615" spans="1:9" ht="41.25">
      <c r="A615" s="10" t="s">
        <v>208</v>
      </c>
      <c r="B615" s="59" t="s">
        <v>396</v>
      </c>
      <c r="C615" s="25" t="s">
        <v>375</v>
      </c>
      <c r="D615" s="25" t="s">
        <v>149</v>
      </c>
      <c r="E615" s="25" t="s">
        <v>56</v>
      </c>
      <c r="F615" s="25" t="s">
        <v>209</v>
      </c>
      <c r="G615" s="67">
        <f t="shared" si="45"/>
        <v>1634.5</v>
      </c>
      <c r="H615" s="87">
        <f>H616</f>
        <v>1634.5</v>
      </c>
      <c r="I615" s="87">
        <f>I616</f>
        <v>0</v>
      </c>
    </row>
    <row r="616" spans="1:9" ht="13.5">
      <c r="A616" s="31" t="s">
        <v>418</v>
      </c>
      <c r="B616" s="59" t="s">
        <v>396</v>
      </c>
      <c r="C616" s="25" t="s">
        <v>375</v>
      </c>
      <c r="D616" s="25" t="s">
        <v>149</v>
      </c>
      <c r="E616" s="25" t="s">
        <v>58</v>
      </c>
      <c r="F616" s="25" t="s">
        <v>275</v>
      </c>
      <c r="G616" s="67">
        <f t="shared" si="45"/>
        <v>1634.5</v>
      </c>
      <c r="H616" s="67">
        <f>1503+31.5+100</f>
        <v>1634.5</v>
      </c>
      <c r="I616" s="87"/>
    </row>
    <row r="617" spans="1:9" ht="27" hidden="1">
      <c r="A617" s="63" t="s">
        <v>277</v>
      </c>
      <c r="B617" s="59" t="s">
        <v>396</v>
      </c>
      <c r="C617" s="25" t="s">
        <v>375</v>
      </c>
      <c r="D617" s="25" t="s">
        <v>149</v>
      </c>
      <c r="E617" s="25" t="s">
        <v>59</v>
      </c>
      <c r="F617" s="25" t="s">
        <v>393</v>
      </c>
      <c r="G617" s="67">
        <f t="shared" si="45"/>
        <v>0</v>
      </c>
      <c r="H617" s="87">
        <f>H618</f>
        <v>0</v>
      </c>
      <c r="I617" s="87"/>
    </row>
    <row r="618" spans="1:9" ht="41.25" hidden="1">
      <c r="A618" s="10" t="s">
        <v>208</v>
      </c>
      <c r="B618" s="59" t="s">
        <v>396</v>
      </c>
      <c r="C618" s="25" t="s">
        <v>375</v>
      </c>
      <c r="D618" s="25" t="s">
        <v>149</v>
      </c>
      <c r="E618" s="25" t="s">
        <v>60</v>
      </c>
      <c r="F618" s="25" t="s">
        <v>393</v>
      </c>
      <c r="G618" s="67">
        <f t="shared" si="45"/>
        <v>0</v>
      </c>
      <c r="H618" s="67">
        <f>H619+H620</f>
        <v>0</v>
      </c>
      <c r="I618" s="87"/>
    </row>
    <row r="619" spans="1:9" ht="27" hidden="1">
      <c r="A619" s="10" t="s">
        <v>129</v>
      </c>
      <c r="B619" s="59" t="s">
        <v>396</v>
      </c>
      <c r="C619" s="25" t="s">
        <v>375</v>
      </c>
      <c r="D619" s="25" t="s">
        <v>149</v>
      </c>
      <c r="E619" s="25" t="s">
        <v>61</v>
      </c>
      <c r="F619" s="25" t="s">
        <v>275</v>
      </c>
      <c r="G619" s="67">
        <f t="shared" si="45"/>
        <v>0</v>
      </c>
      <c r="H619" s="67"/>
      <c r="I619" s="87"/>
    </row>
    <row r="620" spans="1:9" ht="27" hidden="1">
      <c r="A620" s="10" t="s">
        <v>130</v>
      </c>
      <c r="B620" s="59" t="s">
        <v>396</v>
      </c>
      <c r="C620" s="25" t="s">
        <v>375</v>
      </c>
      <c r="D620" s="25" t="s">
        <v>149</v>
      </c>
      <c r="E620" s="25" t="s">
        <v>62</v>
      </c>
      <c r="F620" s="25" t="s">
        <v>275</v>
      </c>
      <c r="G620" s="67">
        <f t="shared" si="45"/>
        <v>0</v>
      </c>
      <c r="H620" s="67"/>
      <c r="I620" s="87"/>
    </row>
    <row r="621" spans="1:9" ht="41.25">
      <c r="A621" s="38" t="s">
        <v>448</v>
      </c>
      <c r="B621" s="136" t="s">
        <v>396</v>
      </c>
      <c r="C621" s="42" t="s">
        <v>375</v>
      </c>
      <c r="D621" s="42" t="s">
        <v>149</v>
      </c>
      <c r="E621" s="42" t="s">
        <v>33</v>
      </c>
      <c r="F621" s="42" t="s">
        <v>393</v>
      </c>
      <c r="G621" s="67">
        <f t="shared" si="45"/>
        <v>185603.12</v>
      </c>
      <c r="H621" s="67">
        <f>H622</f>
        <v>0</v>
      </c>
      <c r="I621" s="67">
        <f>I622</f>
        <v>185603.12</v>
      </c>
    </row>
    <row r="622" spans="1:9" ht="48" customHeight="1">
      <c r="A622" s="63" t="s">
        <v>249</v>
      </c>
      <c r="B622" s="59" t="s">
        <v>396</v>
      </c>
      <c r="C622" s="25" t="s">
        <v>375</v>
      </c>
      <c r="D622" s="25" t="s">
        <v>149</v>
      </c>
      <c r="E622" s="25" t="s">
        <v>51</v>
      </c>
      <c r="F622" s="25" t="s">
        <v>393</v>
      </c>
      <c r="G622" s="67">
        <f t="shared" si="45"/>
        <v>185603.12</v>
      </c>
      <c r="H622" s="67">
        <f>H623</f>
        <v>0</v>
      </c>
      <c r="I622" s="67">
        <f>I623</f>
        <v>185603.12</v>
      </c>
    </row>
    <row r="623" spans="1:9" ht="13.5">
      <c r="A623" s="10" t="s">
        <v>167</v>
      </c>
      <c r="B623" s="59" t="s">
        <v>396</v>
      </c>
      <c r="C623" s="25" t="s">
        <v>375</v>
      </c>
      <c r="D623" s="25" t="s">
        <v>149</v>
      </c>
      <c r="E623" s="25" t="s">
        <v>307</v>
      </c>
      <c r="F623" s="25" t="s">
        <v>393</v>
      </c>
      <c r="G623" s="67">
        <f t="shared" si="45"/>
        <v>185603.12</v>
      </c>
      <c r="H623" s="87">
        <f>H624+H626+H632</f>
        <v>0</v>
      </c>
      <c r="I623" s="87">
        <f>I624+I626+I629+I632</f>
        <v>185603.12</v>
      </c>
    </row>
    <row r="624" spans="1:9" ht="55.5" customHeight="1" hidden="1">
      <c r="A624" s="10" t="s">
        <v>179</v>
      </c>
      <c r="B624" s="59" t="s">
        <v>396</v>
      </c>
      <c r="C624" s="25" t="s">
        <v>375</v>
      </c>
      <c r="D624" s="25" t="s">
        <v>149</v>
      </c>
      <c r="E624" s="25" t="s">
        <v>131</v>
      </c>
      <c r="F624" s="25" t="s">
        <v>393</v>
      </c>
      <c r="G624" s="67">
        <f t="shared" si="45"/>
        <v>0</v>
      </c>
      <c r="H624" s="87">
        <f>H625</f>
        <v>0</v>
      </c>
      <c r="I624" s="87">
        <f>I625</f>
        <v>0</v>
      </c>
    </row>
    <row r="625" spans="1:9" ht="13.5" hidden="1">
      <c r="A625" s="10" t="s">
        <v>167</v>
      </c>
      <c r="B625" s="59" t="s">
        <v>396</v>
      </c>
      <c r="C625" s="25" t="s">
        <v>375</v>
      </c>
      <c r="D625" s="25" t="s">
        <v>149</v>
      </c>
      <c r="E625" s="25" t="s">
        <v>131</v>
      </c>
      <c r="F625" s="25" t="s">
        <v>357</v>
      </c>
      <c r="G625" s="67">
        <f t="shared" si="45"/>
        <v>0</v>
      </c>
      <c r="H625" s="87"/>
      <c r="I625" s="87"/>
    </row>
    <row r="626" spans="1:9" ht="44.25" customHeight="1">
      <c r="A626" s="10" t="s">
        <v>556</v>
      </c>
      <c r="B626" s="59" t="s">
        <v>396</v>
      </c>
      <c r="C626" s="25" t="s">
        <v>375</v>
      </c>
      <c r="D626" s="25" t="s">
        <v>149</v>
      </c>
      <c r="E626" s="25" t="s">
        <v>51</v>
      </c>
      <c r="F626" s="25" t="s">
        <v>393</v>
      </c>
      <c r="G626" s="67">
        <f t="shared" si="45"/>
        <v>7825.95</v>
      </c>
      <c r="H626" s="87">
        <f>H627</f>
        <v>0</v>
      </c>
      <c r="I626" s="87">
        <f>I627</f>
        <v>7825.95</v>
      </c>
    </row>
    <row r="627" spans="1:9" ht="41.25">
      <c r="A627" s="10" t="s">
        <v>208</v>
      </c>
      <c r="B627" s="12" t="s">
        <v>396</v>
      </c>
      <c r="C627" s="25" t="s">
        <v>375</v>
      </c>
      <c r="D627" s="25" t="s">
        <v>149</v>
      </c>
      <c r="E627" s="25" t="s">
        <v>557</v>
      </c>
      <c r="F627" s="25" t="s">
        <v>209</v>
      </c>
      <c r="G627" s="67">
        <f t="shared" si="45"/>
        <v>7825.95</v>
      </c>
      <c r="H627" s="67"/>
      <c r="I627" s="67">
        <f>I628</f>
        <v>7825.95</v>
      </c>
    </row>
    <row r="628" spans="1:9" ht="13.5">
      <c r="A628" s="31" t="s">
        <v>210</v>
      </c>
      <c r="B628" s="12" t="s">
        <v>396</v>
      </c>
      <c r="C628" s="25" t="s">
        <v>375</v>
      </c>
      <c r="D628" s="25" t="s">
        <v>149</v>
      </c>
      <c r="E628" s="25" t="s">
        <v>557</v>
      </c>
      <c r="F628" s="25" t="s">
        <v>275</v>
      </c>
      <c r="G628" s="67">
        <f t="shared" si="45"/>
        <v>7825.95</v>
      </c>
      <c r="H628" s="67"/>
      <c r="I628" s="67">
        <v>7825.95</v>
      </c>
    </row>
    <row r="629" spans="1:9" ht="69.75" customHeight="1">
      <c r="A629" s="38" t="s">
        <v>729</v>
      </c>
      <c r="B629" s="56" t="s">
        <v>396</v>
      </c>
      <c r="C629" s="42" t="s">
        <v>375</v>
      </c>
      <c r="D629" s="42" t="s">
        <v>149</v>
      </c>
      <c r="E629" s="42" t="s">
        <v>937</v>
      </c>
      <c r="F629" s="42" t="s">
        <v>393</v>
      </c>
      <c r="G629" s="76">
        <f t="shared" si="45"/>
        <v>10900.4</v>
      </c>
      <c r="H629" s="76">
        <v>0</v>
      </c>
      <c r="I629" s="76">
        <f>I630</f>
        <v>10900.4</v>
      </c>
    </row>
    <row r="630" spans="1:9" ht="41.25">
      <c r="A630" s="10" t="s">
        <v>208</v>
      </c>
      <c r="B630" s="12" t="s">
        <v>396</v>
      </c>
      <c r="C630" s="25" t="s">
        <v>375</v>
      </c>
      <c r="D630" s="25" t="s">
        <v>149</v>
      </c>
      <c r="E630" s="25" t="s">
        <v>937</v>
      </c>
      <c r="F630" s="25" t="s">
        <v>209</v>
      </c>
      <c r="G630" s="67">
        <f t="shared" si="45"/>
        <v>10900.4</v>
      </c>
      <c r="H630" s="67"/>
      <c r="I630" s="67">
        <f>I631</f>
        <v>10900.4</v>
      </c>
    </row>
    <row r="631" spans="1:9" ht="13.5">
      <c r="A631" s="10" t="s">
        <v>210</v>
      </c>
      <c r="B631" s="12" t="s">
        <v>396</v>
      </c>
      <c r="C631" s="25" t="s">
        <v>375</v>
      </c>
      <c r="D631" s="25" t="s">
        <v>149</v>
      </c>
      <c r="E631" s="25" t="s">
        <v>937</v>
      </c>
      <c r="F631" s="25" t="s">
        <v>275</v>
      </c>
      <c r="G631" s="67">
        <f t="shared" si="45"/>
        <v>10900.4</v>
      </c>
      <c r="H631" s="67"/>
      <c r="I631" s="67">
        <v>10900.4</v>
      </c>
    </row>
    <row r="632" spans="1:9" ht="73.5" customHeight="1">
      <c r="A632" s="10" t="s">
        <v>180</v>
      </c>
      <c r="B632" s="59" t="s">
        <v>396</v>
      </c>
      <c r="C632" s="25" t="s">
        <v>375</v>
      </c>
      <c r="D632" s="25" t="s">
        <v>149</v>
      </c>
      <c r="E632" s="25" t="s">
        <v>65</v>
      </c>
      <c r="F632" s="25" t="s">
        <v>393</v>
      </c>
      <c r="G632" s="67">
        <f t="shared" si="45"/>
        <v>166876.77</v>
      </c>
      <c r="H632" s="87">
        <f>H633</f>
        <v>0</v>
      </c>
      <c r="I632" s="87">
        <f>I633</f>
        <v>166876.77</v>
      </c>
    </row>
    <row r="633" spans="1:9" ht="41.25">
      <c r="A633" s="10" t="s">
        <v>208</v>
      </c>
      <c r="B633" s="59" t="s">
        <v>396</v>
      </c>
      <c r="C633" s="25" t="s">
        <v>375</v>
      </c>
      <c r="D633" s="25" t="s">
        <v>149</v>
      </c>
      <c r="E633" s="25" t="s">
        <v>65</v>
      </c>
      <c r="F633" s="25" t="s">
        <v>209</v>
      </c>
      <c r="G633" s="67">
        <f t="shared" si="45"/>
        <v>166876.77</v>
      </c>
      <c r="H633" s="87"/>
      <c r="I633" s="67">
        <f>I634</f>
        <v>166876.77</v>
      </c>
    </row>
    <row r="634" spans="1:9" ht="13.5">
      <c r="A634" s="10" t="s">
        <v>210</v>
      </c>
      <c r="B634" s="59" t="s">
        <v>396</v>
      </c>
      <c r="C634" s="25" t="s">
        <v>375</v>
      </c>
      <c r="D634" s="25" t="s">
        <v>149</v>
      </c>
      <c r="E634" s="25" t="s">
        <v>65</v>
      </c>
      <c r="F634" s="25" t="s">
        <v>275</v>
      </c>
      <c r="G634" s="67">
        <f t="shared" si="45"/>
        <v>166876.77</v>
      </c>
      <c r="H634" s="87"/>
      <c r="I634" s="67">
        <v>166876.77</v>
      </c>
    </row>
    <row r="635" spans="1:9" s="85" customFormat="1" ht="87" customHeight="1">
      <c r="A635" s="38" t="s">
        <v>724</v>
      </c>
      <c r="B635" s="56" t="s">
        <v>396</v>
      </c>
      <c r="C635" s="42" t="s">
        <v>375</v>
      </c>
      <c r="D635" s="42" t="s">
        <v>149</v>
      </c>
      <c r="E635" s="42" t="s">
        <v>730</v>
      </c>
      <c r="F635" s="42" t="s">
        <v>393</v>
      </c>
      <c r="G635" s="76">
        <f aca="true" t="shared" si="46" ref="G635:G640">H635+I635</f>
        <v>19305</v>
      </c>
      <c r="H635" s="76">
        <v>0</v>
      </c>
      <c r="I635" s="76">
        <f>I636</f>
        <v>19305</v>
      </c>
    </row>
    <row r="636" spans="1:9" ht="41.25">
      <c r="A636" s="10" t="s">
        <v>208</v>
      </c>
      <c r="B636" s="12" t="s">
        <v>396</v>
      </c>
      <c r="C636" s="25" t="s">
        <v>375</v>
      </c>
      <c r="D636" s="25" t="s">
        <v>149</v>
      </c>
      <c r="E636" s="25" t="s">
        <v>730</v>
      </c>
      <c r="F636" s="25" t="s">
        <v>209</v>
      </c>
      <c r="G636" s="67">
        <f t="shared" si="46"/>
        <v>19305</v>
      </c>
      <c r="H636" s="67"/>
      <c r="I636" s="67">
        <f>I637</f>
        <v>19305</v>
      </c>
    </row>
    <row r="637" spans="1:9" ht="13.5">
      <c r="A637" s="10" t="s">
        <v>210</v>
      </c>
      <c r="B637" s="12" t="s">
        <v>396</v>
      </c>
      <c r="C637" s="25" t="s">
        <v>375</v>
      </c>
      <c r="D637" s="25" t="s">
        <v>149</v>
      </c>
      <c r="E637" s="25" t="s">
        <v>730</v>
      </c>
      <c r="F637" s="25" t="s">
        <v>275</v>
      </c>
      <c r="G637" s="67">
        <f t="shared" si="46"/>
        <v>19305</v>
      </c>
      <c r="H637" s="67"/>
      <c r="I637" s="67">
        <v>19305</v>
      </c>
    </row>
    <row r="638" spans="1:9" ht="41.25" hidden="1">
      <c r="A638" s="38" t="s">
        <v>769</v>
      </c>
      <c r="B638" s="56" t="s">
        <v>396</v>
      </c>
      <c r="C638" s="42" t="s">
        <v>375</v>
      </c>
      <c r="D638" s="42" t="s">
        <v>149</v>
      </c>
      <c r="E638" s="56" t="s">
        <v>16</v>
      </c>
      <c r="F638" s="42" t="s">
        <v>393</v>
      </c>
      <c r="G638" s="76">
        <f t="shared" si="46"/>
        <v>0</v>
      </c>
      <c r="H638" s="76">
        <f>H639</f>
        <v>0</v>
      </c>
      <c r="I638" s="76">
        <f>I639</f>
        <v>0</v>
      </c>
    </row>
    <row r="639" spans="1:9" ht="54.75" hidden="1">
      <c r="A639" s="10" t="s">
        <v>767</v>
      </c>
      <c r="B639" s="12" t="s">
        <v>396</v>
      </c>
      <c r="C639" s="25" t="s">
        <v>375</v>
      </c>
      <c r="D639" s="25" t="s">
        <v>149</v>
      </c>
      <c r="E639" s="12" t="s">
        <v>16</v>
      </c>
      <c r="F639" s="25" t="s">
        <v>209</v>
      </c>
      <c r="G639" s="67">
        <f t="shared" si="46"/>
        <v>0</v>
      </c>
      <c r="H639" s="67">
        <f>H640</f>
        <v>0</v>
      </c>
      <c r="I639" s="67">
        <f>I640</f>
        <v>0</v>
      </c>
    </row>
    <row r="640" spans="1:9" ht="13.5" hidden="1">
      <c r="A640" s="10" t="s">
        <v>210</v>
      </c>
      <c r="B640" s="12" t="s">
        <v>396</v>
      </c>
      <c r="C640" s="25" t="s">
        <v>375</v>
      </c>
      <c r="D640" s="25" t="s">
        <v>149</v>
      </c>
      <c r="E640" s="12" t="s">
        <v>16</v>
      </c>
      <c r="F640" s="25" t="s">
        <v>275</v>
      </c>
      <c r="G640" s="67">
        <f t="shared" si="46"/>
        <v>0</v>
      </c>
      <c r="H640" s="67">
        <v>0</v>
      </c>
      <c r="I640" s="67"/>
    </row>
    <row r="641" spans="1:9" ht="41.25">
      <c r="A641" s="38" t="s">
        <v>448</v>
      </c>
      <c r="B641" s="56" t="s">
        <v>396</v>
      </c>
      <c r="C641" s="42" t="s">
        <v>375</v>
      </c>
      <c r="D641" s="42" t="s">
        <v>154</v>
      </c>
      <c r="E641" s="42" t="s">
        <v>33</v>
      </c>
      <c r="F641" s="42" t="s">
        <v>393</v>
      </c>
      <c r="G641" s="76">
        <f aca="true" t="shared" si="47" ref="G641:G650">H641+I641</f>
        <v>22072.535000000003</v>
      </c>
      <c r="H641" s="76">
        <f>H642</f>
        <v>22072.535000000003</v>
      </c>
      <c r="I641" s="76">
        <f>I642</f>
        <v>0</v>
      </c>
    </row>
    <row r="642" spans="1:9" ht="33" customHeight="1">
      <c r="A642" s="63" t="s">
        <v>277</v>
      </c>
      <c r="B642" s="59" t="s">
        <v>396</v>
      </c>
      <c r="C642" s="25" t="s">
        <v>375</v>
      </c>
      <c r="D642" s="25" t="s">
        <v>154</v>
      </c>
      <c r="E642" s="25" t="s">
        <v>59</v>
      </c>
      <c r="F642" s="25" t="s">
        <v>393</v>
      </c>
      <c r="G642" s="67">
        <f t="shared" si="47"/>
        <v>22072.535000000003</v>
      </c>
      <c r="H642" s="87">
        <f>H643</f>
        <v>22072.535000000003</v>
      </c>
      <c r="I642" s="87">
        <f>I643</f>
        <v>0</v>
      </c>
    </row>
    <row r="643" spans="1:9" ht="41.25">
      <c r="A643" s="10" t="s">
        <v>208</v>
      </c>
      <c r="B643" s="12" t="s">
        <v>396</v>
      </c>
      <c r="C643" s="25" t="s">
        <v>375</v>
      </c>
      <c r="D643" s="25" t="s">
        <v>154</v>
      </c>
      <c r="E643" s="25" t="s">
        <v>60</v>
      </c>
      <c r="F643" s="25" t="s">
        <v>209</v>
      </c>
      <c r="G643" s="67">
        <f t="shared" si="47"/>
        <v>22072.535000000003</v>
      </c>
      <c r="H643" s="67">
        <f>H646+H647+H651+H650+H644+H654+H655+H645</f>
        <v>22072.535000000003</v>
      </c>
      <c r="I643" s="67"/>
    </row>
    <row r="644" spans="1:9" ht="48.75" customHeight="1">
      <c r="A644" s="10" t="s">
        <v>925</v>
      </c>
      <c r="B644" s="12" t="s">
        <v>396</v>
      </c>
      <c r="C644" s="25" t="s">
        <v>375</v>
      </c>
      <c r="D644" s="25" t="s">
        <v>154</v>
      </c>
      <c r="E644" s="25" t="s">
        <v>774</v>
      </c>
      <c r="F644" s="25" t="s">
        <v>275</v>
      </c>
      <c r="G644" s="67">
        <f>H644+I644</f>
        <v>80</v>
      </c>
      <c r="H644" s="67">
        <v>80</v>
      </c>
      <c r="I644" s="67">
        <v>0</v>
      </c>
    </row>
    <row r="645" spans="1:9" ht="31.5" customHeight="1">
      <c r="A645" s="10" t="s">
        <v>786</v>
      </c>
      <c r="B645" s="12" t="s">
        <v>396</v>
      </c>
      <c r="C645" s="25" t="s">
        <v>375</v>
      </c>
      <c r="D645" s="25" t="s">
        <v>154</v>
      </c>
      <c r="E645" s="25" t="s">
        <v>787</v>
      </c>
      <c r="F645" s="25" t="s">
        <v>275</v>
      </c>
      <c r="G645" s="67">
        <f>H645</f>
        <v>80</v>
      </c>
      <c r="H645" s="67">
        <v>80</v>
      </c>
      <c r="I645" s="67"/>
    </row>
    <row r="646" spans="1:9" ht="33.75" customHeight="1">
      <c r="A646" s="10" t="s">
        <v>129</v>
      </c>
      <c r="B646" s="12" t="s">
        <v>396</v>
      </c>
      <c r="C646" s="25" t="s">
        <v>375</v>
      </c>
      <c r="D646" s="25" t="s">
        <v>154</v>
      </c>
      <c r="E646" s="25" t="s">
        <v>61</v>
      </c>
      <c r="F646" s="25" t="s">
        <v>275</v>
      </c>
      <c r="G646" s="67">
        <f t="shared" si="47"/>
        <v>6632.706</v>
      </c>
      <c r="H646" s="67">
        <f>6939.203-405.024+20+78.527</f>
        <v>6632.706</v>
      </c>
      <c r="I646" s="67">
        <v>0</v>
      </c>
    </row>
    <row r="647" spans="1:9" ht="44.25" customHeight="1">
      <c r="A647" s="10" t="s">
        <v>941</v>
      </c>
      <c r="B647" s="12" t="s">
        <v>396</v>
      </c>
      <c r="C647" s="25" t="s">
        <v>375</v>
      </c>
      <c r="D647" s="25" t="s">
        <v>154</v>
      </c>
      <c r="E647" s="25" t="s">
        <v>946</v>
      </c>
      <c r="F647" s="25" t="s">
        <v>393</v>
      </c>
      <c r="G647" s="67">
        <f>H647+I647</f>
        <v>405.024</v>
      </c>
      <c r="H647" s="67">
        <f>H648</f>
        <v>405.024</v>
      </c>
      <c r="I647" s="67"/>
    </row>
    <row r="648" spans="1:9" ht="45" customHeight="1">
      <c r="A648" s="10" t="s">
        <v>208</v>
      </c>
      <c r="B648" s="12" t="s">
        <v>396</v>
      </c>
      <c r="C648" s="25" t="s">
        <v>375</v>
      </c>
      <c r="D648" s="25" t="s">
        <v>154</v>
      </c>
      <c r="E648" s="25" t="s">
        <v>946</v>
      </c>
      <c r="F648" s="25" t="s">
        <v>209</v>
      </c>
      <c r="G648" s="67">
        <f>H648+I648</f>
        <v>405.024</v>
      </c>
      <c r="H648" s="67">
        <f>H649</f>
        <v>405.024</v>
      </c>
      <c r="I648" s="67"/>
    </row>
    <row r="649" spans="1:9" ht="24" customHeight="1">
      <c r="A649" s="10" t="s">
        <v>210</v>
      </c>
      <c r="B649" s="12" t="s">
        <v>396</v>
      </c>
      <c r="C649" s="25" t="s">
        <v>375</v>
      </c>
      <c r="D649" s="25" t="s">
        <v>154</v>
      </c>
      <c r="E649" s="25" t="s">
        <v>946</v>
      </c>
      <c r="F649" s="25" t="s">
        <v>275</v>
      </c>
      <c r="G649" s="67">
        <f>H649+I649</f>
        <v>405.024</v>
      </c>
      <c r="H649" s="67">
        <v>405.024</v>
      </c>
      <c r="I649" s="67"/>
    </row>
    <row r="650" spans="1:9" ht="31.5" customHeight="1">
      <c r="A650" s="10" t="s">
        <v>795</v>
      </c>
      <c r="B650" s="12" t="s">
        <v>396</v>
      </c>
      <c r="C650" s="25" t="s">
        <v>375</v>
      </c>
      <c r="D650" s="25" t="s">
        <v>154</v>
      </c>
      <c r="E650" s="25" t="s">
        <v>62</v>
      </c>
      <c r="F650" s="25" t="s">
        <v>275</v>
      </c>
      <c r="G650" s="67">
        <f t="shared" si="47"/>
        <v>13770.387999999999</v>
      </c>
      <c r="H650" s="67">
        <f>13957.675-410.087+222.8</f>
        <v>13770.387999999999</v>
      </c>
      <c r="I650" s="67">
        <v>0</v>
      </c>
    </row>
    <row r="651" spans="1:9" ht="56.25" customHeight="1">
      <c r="A651" s="10" t="s">
        <v>942</v>
      </c>
      <c r="B651" s="12" t="s">
        <v>396</v>
      </c>
      <c r="C651" s="25" t="s">
        <v>375</v>
      </c>
      <c r="D651" s="25" t="s">
        <v>154</v>
      </c>
      <c r="E651" s="25" t="s">
        <v>946</v>
      </c>
      <c r="F651" s="25" t="s">
        <v>393</v>
      </c>
      <c r="G651" s="67">
        <f>H651+I651</f>
        <v>410.087</v>
      </c>
      <c r="H651" s="67">
        <f>H652</f>
        <v>410.087</v>
      </c>
      <c r="I651" s="67"/>
    </row>
    <row r="652" spans="1:9" ht="45" customHeight="1">
      <c r="A652" s="10" t="s">
        <v>208</v>
      </c>
      <c r="B652" s="12" t="s">
        <v>396</v>
      </c>
      <c r="C652" s="25" t="s">
        <v>375</v>
      </c>
      <c r="D652" s="25" t="s">
        <v>154</v>
      </c>
      <c r="E652" s="25" t="s">
        <v>946</v>
      </c>
      <c r="F652" s="25" t="s">
        <v>209</v>
      </c>
      <c r="G652" s="67">
        <f>H652+I652</f>
        <v>410.087</v>
      </c>
      <c r="H652" s="67">
        <f>H653</f>
        <v>410.087</v>
      </c>
      <c r="I652" s="67"/>
    </row>
    <row r="653" spans="1:9" ht="24" customHeight="1">
      <c r="A653" s="10" t="s">
        <v>210</v>
      </c>
      <c r="B653" s="12" t="s">
        <v>396</v>
      </c>
      <c r="C653" s="25" t="s">
        <v>375</v>
      </c>
      <c r="D653" s="25" t="s">
        <v>154</v>
      </c>
      <c r="E653" s="25" t="s">
        <v>946</v>
      </c>
      <c r="F653" s="25" t="s">
        <v>275</v>
      </c>
      <c r="G653" s="67">
        <f>H653+I653</f>
        <v>410.087</v>
      </c>
      <c r="H653" s="67">
        <f>410.087</f>
        <v>410.087</v>
      </c>
      <c r="I653" s="67"/>
    </row>
    <row r="654" spans="1:9" ht="77.25" customHeight="1">
      <c r="A654" s="10" t="s">
        <v>810</v>
      </c>
      <c r="B654" s="12" t="s">
        <v>396</v>
      </c>
      <c r="C654" s="25" t="s">
        <v>375</v>
      </c>
      <c r="D654" s="25" t="s">
        <v>154</v>
      </c>
      <c r="E654" s="25" t="s">
        <v>796</v>
      </c>
      <c r="F654" s="25" t="s">
        <v>275</v>
      </c>
      <c r="G654" s="67">
        <f>H654</f>
        <v>694.33</v>
      </c>
      <c r="H654" s="67">
        <v>694.33</v>
      </c>
      <c r="I654" s="67"/>
    </row>
    <row r="655" spans="1:9" ht="31.5" customHeight="1" hidden="1">
      <c r="A655" s="61" t="s">
        <v>786</v>
      </c>
      <c r="B655" s="68" t="s">
        <v>396</v>
      </c>
      <c r="C655" s="62" t="s">
        <v>375</v>
      </c>
      <c r="D655" s="62" t="s">
        <v>154</v>
      </c>
      <c r="E655" s="62" t="s">
        <v>787</v>
      </c>
      <c r="F655" s="62" t="s">
        <v>393</v>
      </c>
      <c r="G655" s="75">
        <f aca="true" t="shared" si="48" ref="G655:G660">H655+I655</f>
        <v>0</v>
      </c>
      <c r="H655" s="75">
        <f>H656</f>
        <v>0</v>
      </c>
      <c r="I655" s="75"/>
    </row>
    <row r="656" spans="1:9" ht="45" customHeight="1" hidden="1">
      <c r="A656" s="58" t="s">
        <v>208</v>
      </c>
      <c r="B656" s="12" t="s">
        <v>396</v>
      </c>
      <c r="C656" s="15" t="s">
        <v>375</v>
      </c>
      <c r="D656" s="15" t="s">
        <v>154</v>
      </c>
      <c r="E656" s="15" t="s">
        <v>787</v>
      </c>
      <c r="F656" s="15" t="s">
        <v>209</v>
      </c>
      <c r="G656" s="67">
        <f t="shared" si="48"/>
        <v>0</v>
      </c>
      <c r="H656" s="67">
        <f>H657</f>
        <v>0</v>
      </c>
      <c r="I656" s="67"/>
    </row>
    <row r="657" spans="1:9" ht="21" customHeight="1" hidden="1">
      <c r="A657" s="58" t="s">
        <v>210</v>
      </c>
      <c r="B657" s="12" t="s">
        <v>396</v>
      </c>
      <c r="C657" s="15" t="s">
        <v>375</v>
      </c>
      <c r="D657" s="15" t="s">
        <v>154</v>
      </c>
      <c r="E657" s="15" t="s">
        <v>787</v>
      </c>
      <c r="F657" s="15" t="s">
        <v>275</v>
      </c>
      <c r="G657" s="67">
        <f t="shared" si="48"/>
        <v>0</v>
      </c>
      <c r="H657" s="67">
        <v>0</v>
      </c>
      <c r="I657" s="67"/>
    </row>
    <row r="658" spans="1:9" ht="54" customHeight="1" hidden="1">
      <c r="A658" s="38" t="s">
        <v>451</v>
      </c>
      <c r="B658" s="56" t="s">
        <v>396</v>
      </c>
      <c r="C658" s="42" t="s">
        <v>375</v>
      </c>
      <c r="D658" s="42" t="s">
        <v>154</v>
      </c>
      <c r="E658" s="42" t="s">
        <v>826</v>
      </c>
      <c r="F658" s="42" t="s">
        <v>393</v>
      </c>
      <c r="G658" s="76">
        <f t="shared" si="48"/>
        <v>0</v>
      </c>
      <c r="H658" s="76">
        <f>H659</f>
        <v>0</v>
      </c>
      <c r="I658" s="76">
        <f>I659</f>
        <v>0</v>
      </c>
    </row>
    <row r="659" spans="1:9" ht="45.75" customHeight="1" hidden="1">
      <c r="A659" s="58" t="s">
        <v>208</v>
      </c>
      <c r="B659" s="12" t="s">
        <v>396</v>
      </c>
      <c r="C659" s="25" t="s">
        <v>375</v>
      </c>
      <c r="D659" s="25" t="s">
        <v>154</v>
      </c>
      <c r="E659" s="25" t="s">
        <v>826</v>
      </c>
      <c r="F659" s="15" t="s">
        <v>209</v>
      </c>
      <c r="G659" s="67">
        <f t="shared" si="48"/>
        <v>0</v>
      </c>
      <c r="H659" s="67">
        <f>H660</f>
        <v>0</v>
      </c>
      <c r="I659" s="67">
        <f>I660</f>
        <v>0</v>
      </c>
    </row>
    <row r="660" spans="1:9" ht="21.75" customHeight="1" hidden="1">
      <c r="A660" s="10" t="s">
        <v>210</v>
      </c>
      <c r="B660" s="12" t="s">
        <v>396</v>
      </c>
      <c r="C660" s="25" t="s">
        <v>375</v>
      </c>
      <c r="D660" s="25" t="s">
        <v>154</v>
      </c>
      <c r="E660" s="25" t="s">
        <v>826</v>
      </c>
      <c r="F660" s="15" t="s">
        <v>275</v>
      </c>
      <c r="G660" s="67">
        <f t="shared" si="48"/>
        <v>0</v>
      </c>
      <c r="H660" s="67">
        <v>0</v>
      </c>
      <c r="I660" s="67">
        <v>0</v>
      </c>
    </row>
    <row r="661" spans="1:9" ht="42" customHeight="1">
      <c r="A661" s="38" t="s">
        <v>449</v>
      </c>
      <c r="B661" s="56" t="s">
        <v>396</v>
      </c>
      <c r="C661" s="42" t="s">
        <v>375</v>
      </c>
      <c r="D661" s="42" t="s">
        <v>372</v>
      </c>
      <c r="E661" s="42" t="s">
        <v>33</v>
      </c>
      <c r="F661" s="42" t="s">
        <v>393</v>
      </c>
      <c r="G661" s="76">
        <f aca="true" t="shared" si="49" ref="G661:G666">H661+I661</f>
        <v>50</v>
      </c>
      <c r="H661" s="76">
        <f aca="true" t="shared" si="50" ref="H661:I664">H662</f>
        <v>50</v>
      </c>
      <c r="I661" s="76">
        <f t="shared" si="50"/>
        <v>0</v>
      </c>
    </row>
    <row r="662" spans="1:9" ht="33.75" customHeight="1">
      <c r="A662" s="63" t="s">
        <v>278</v>
      </c>
      <c r="B662" s="59" t="s">
        <v>396</v>
      </c>
      <c r="C662" s="25" t="s">
        <v>375</v>
      </c>
      <c r="D662" s="25" t="s">
        <v>372</v>
      </c>
      <c r="E662" s="25" t="s">
        <v>66</v>
      </c>
      <c r="F662" s="25" t="s">
        <v>393</v>
      </c>
      <c r="G662" s="67">
        <f t="shared" si="49"/>
        <v>50</v>
      </c>
      <c r="H662" s="87">
        <f t="shared" si="50"/>
        <v>50</v>
      </c>
      <c r="I662" s="87">
        <f t="shared" si="50"/>
        <v>0</v>
      </c>
    </row>
    <row r="663" spans="1:9" ht="29.25" customHeight="1">
      <c r="A663" s="10" t="s">
        <v>244</v>
      </c>
      <c r="B663" s="59" t="s">
        <v>396</v>
      </c>
      <c r="C663" s="25" t="s">
        <v>375</v>
      </c>
      <c r="D663" s="25" t="s">
        <v>372</v>
      </c>
      <c r="E663" s="25" t="s">
        <v>67</v>
      </c>
      <c r="F663" s="25" t="s">
        <v>393</v>
      </c>
      <c r="G663" s="67">
        <f t="shared" si="49"/>
        <v>50</v>
      </c>
      <c r="H663" s="87">
        <f t="shared" si="50"/>
        <v>50</v>
      </c>
      <c r="I663" s="87">
        <f t="shared" si="50"/>
        <v>0</v>
      </c>
    </row>
    <row r="664" spans="1:9" ht="41.25">
      <c r="A664" s="10" t="s">
        <v>208</v>
      </c>
      <c r="B664" s="59" t="s">
        <v>396</v>
      </c>
      <c r="C664" s="25" t="s">
        <v>375</v>
      </c>
      <c r="D664" s="25" t="s">
        <v>372</v>
      </c>
      <c r="E664" s="25" t="s">
        <v>67</v>
      </c>
      <c r="F664" s="25" t="s">
        <v>209</v>
      </c>
      <c r="G664" s="67">
        <f t="shared" si="49"/>
        <v>50</v>
      </c>
      <c r="H664" s="67">
        <f t="shared" si="50"/>
        <v>50</v>
      </c>
      <c r="I664" s="67">
        <f t="shared" si="50"/>
        <v>0</v>
      </c>
    </row>
    <row r="665" spans="1:9" ht="13.5">
      <c r="A665" s="10" t="s">
        <v>210</v>
      </c>
      <c r="B665" s="59" t="s">
        <v>396</v>
      </c>
      <c r="C665" s="25" t="s">
        <v>375</v>
      </c>
      <c r="D665" s="25" t="s">
        <v>372</v>
      </c>
      <c r="E665" s="25" t="s">
        <v>67</v>
      </c>
      <c r="F665" s="25" t="s">
        <v>275</v>
      </c>
      <c r="G665" s="67">
        <f t="shared" si="49"/>
        <v>50</v>
      </c>
      <c r="H665" s="87">
        <f>30+20</f>
        <v>50</v>
      </c>
      <c r="I665" s="87"/>
    </row>
    <row r="666" spans="1:9" ht="41.25">
      <c r="A666" s="38" t="s">
        <v>448</v>
      </c>
      <c r="B666" s="56" t="s">
        <v>396</v>
      </c>
      <c r="C666" s="42" t="s">
        <v>375</v>
      </c>
      <c r="D666" s="42" t="s">
        <v>375</v>
      </c>
      <c r="E666" s="42" t="s">
        <v>33</v>
      </c>
      <c r="F666" s="42" t="s">
        <v>393</v>
      </c>
      <c r="G666" s="76">
        <f t="shared" si="49"/>
        <v>1614.1213</v>
      </c>
      <c r="H666" s="76">
        <f>H667+H675</f>
        <v>0</v>
      </c>
      <c r="I666" s="76">
        <f>I667+I675</f>
        <v>1614.1213</v>
      </c>
    </row>
    <row r="667" spans="1:9" ht="33.75" customHeight="1" hidden="1">
      <c r="A667" s="63" t="s">
        <v>277</v>
      </c>
      <c r="B667" s="12" t="s">
        <v>396</v>
      </c>
      <c r="C667" s="25" t="s">
        <v>375</v>
      </c>
      <c r="D667" s="25" t="s">
        <v>375</v>
      </c>
      <c r="E667" s="25" t="s">
        <v>59</v>
      </c>
      <c r="F667" s="25" t="s">
        <v>393</v>
      </c>
      <c r="G667" s="67">
        <f aca="true" t="shared" si="51" ref="G667:G674">H667+I667</f>
        <v>0</v>
      </c>
      <c r="H667" s="67">
        <f>H668</f>
        <v>0</v>
      </c>
      <c r="I667" s="67">
        <f>I668</f>
        <v>0</v>
      </c>
    </row>
    <row r="668" spans="1:9" ht="41.25" hidden="1">
      <c r="A668" s="38" t="s">
        <v>636</v>
      </c>
      <c r="B668" s="56" t="s">
        <v>396</v>
      </c>
      <c r="C668" s="42" t="s">
        <v>375</v>
      </c>
      <c r="D668" s="42" t="s">
        <v>375</v>
      </c>
      <c r="E668" s="42" t="s">
        <v>307</v>
      </c>
      <c r="F668" s="42" t="s">
        <v>393</v>
      </c>
      <c r="G668" s="76">
        <f t="shared" si="51"/>
        <v>0</v>
      </c>
      <c r="H668" s="76">
        <f>H672</f>
        <v>0</v>
      </c>
      <c r="I668" s="76">
        <f>I669</f>
        <v>0</v>
      </c>
    </row>
    <row r="669" spans="1:9" ht="69" hidden="1">
      <c r="A669" s="10" t="s">
        <v>648</v>
      </c>
      <c r="B669" s="12" t="s">
        <v>396</v>
      </c>
      <c r="C669" s="25" t="s">
        <v>375</v>
      </c>
      <c r="D669" s="25" t="s">
        <v>375</v>
      </c>
      <c r="E669" s="25" t="s">
        <v>654</v>
      </c>
      <c r="F669" s="25" t="s">
        <v>393</v>
      </c>
      <c r="G669" s="67">
        <f t="shared" si="51"/>
        <v>0</v>
      </c>
      <c r="H669" s="67"/>
      <c r="I669" s="67">
        <f>I670</f>
        <v>0</v>
      </c>
    </row>
    <row r="670" spans="1:9" ht="41.25" hidden="1">
      <c r="A670" s="10" t="s">
        <v>208</v>
      </c>
      <c r="B670" s="12" t="s">
        <v>396</v>
      </c>
      <c r="C670" s="25" t="s">
        <v>375</v>
      </c>
      <c r="D670" s="25" t="s">
        <v>375</v>
      </c>
      <c r="E670" s="25" t="s">
        <v>654</v>
      </c>
      <c r="F670" s="25" t="s">
        <v>209</v>
      </c>
      <c r="G670" s="67">
        <f t="shared" si="51"/>
        <v>0</v>
      </c>
      <c r="H670" s="67"/>
      <c r="I670" s="67">
        <f>I671</f>
        <v>0</v>
      </c>
    </row>
    <row r="671" spans="1:9" ht="13.5" hidden="1">
      <c r="A671" s="10" t="s">
        <v>210</v>
      </c>
      <c r="B671" s="12" t="s">
        <v>396</v>
      </c>
      <c r="C671" s="25" t="s">
        <v>375</v>
      </c>
      <c r="D671" s="25" t="s">
        <v>375</v>
      </c>
      <c r="E671" s="25" t="s">
        <v>654</v>
      </c>
      <c r="F671" s="25" t="s">
        <v>275</v>
      </c>
      <c r="G671" s="67">
        <f t="shared" si="51"/>
        <v>0</v>
      </c>
      <c r="H671" s="67"/>
      <c r="I671" s="67">
        <v>0</v>
      </c>
    </row>
    <row r="672" spans="1:9" ht="82.5" hidden="1">
      <c r="A672" s="10" t="s">
        <v>649</v>
      </c>
      <c r="B672" s="12" t="s">
        <v>396</v>
      </c>
      <c r="C672" s="25" t="s">
        <v>375</v>
      </c>
      <c r="D672" s="25" t="s">
        <v>375</v>
      </c>
      <c r="E672" s="25" t="s">
        <v>693</v>
      </c>
      <c r="F672" s="25" t="s">
        <v>393</v>
      </c>
      <c r="G672" s="67">
        <f t="shared" si="51"/>
        <v>0</v>
      </c>
      <c r="H672" s="67">
        <f>H673</f>
        <v>0</v>
      </c>
      <c r="I672" s="67"/>
    </row>
    <row r="673" spans="1:9" ht="41.25" hidden="1">
      <c r="A673" s="10" t="s">
        <v>208</v>
      </c>
      <c r="B673" s="12" t="s">
        <v>396</v>
      </c>
      <c r="C673" s="25" t="s">
        <v>375</v>
      </c>
      <c r="D673" s="25" t="s">
        <v>375</v>
      </c>
      <c r="E673" s="25" t="s">
        <v>693</v>
      </c>
      <c r="F673" s="25" t="s">
        <v>209</v>
      </c>
      <c r="G673" s="67">
        <f t="shared" si="51"/>
        <v>0</v>
      </c>
      <c r="H673" s="67">
        <f>H674</f>
        <v>0</v>
      </c>
      <c r="I673" s="67"/>
    </row>
    <row r="674" spans="1:9" ht="13.5" hidden="1">
      <c r="A674" s="10" t="s">
        <v>210</v>
      </c>
      <c r="B674" s="12" t="s">
        <v>396</v>
      </c>
      <c r="C674" s="25" t="s">
        <v>375</v>
      </c>
      <c r="D674" s="25" t="s">
        <v>375</v>
      </c>
      <c r="E674" s="25" t="s">
        <v>693</v>
      </c>
      <c r="F674" s="25" t="s">
        <v>275</v>
      </c>
      <c r="G674" s="67">
        <f t="shared" si="51"/>
        <v>0</v>
      </c>
      <c r="H674" s="67">
        <v>0</v>
      </c>
      <c r="I674" s="67"/>
    </row>
    <row r="675" spans="1:9" ht="33" customHeight="1">
      <c r="A675" s="63" t="s">
        <v>440</v>
      </c>
      <c r="B675" s="12" t="s">
        <v>396</v>
      </c>
      <c r="C675" s="25" t="s">
        <v>375</v>
      </c>
      <c r="D675" s="25" t="s">
        <v>375</v>
      </c>
      <c r="E675" s="25" t="s">
        <v>68</v>
      </c>
      <c r="F675" s="25" t="s">
        <v>393</v>
      </c>
      <c r="G675" s="67">
        <f aca="true" t="shared" si="52" ref="G675:G680">H675+I675</f>
        <v>1614.1213</v>
      </c>
      <c r="H675" s="67">
        <f>H676+H681</f>
        <v>0</v>
      </c>
      <c r="I675" s="67">
        <f>I676</f>
        <v>1614.1213</v>
      </c>
    </row>
    <row r="676" spans="1:9" ht="57" customHeight="1">
      <c r="A676" s="61" t="s">
        <v>690</v>
      </c>
      <c r="B676" s="138" t="s">
        <v>396</v>
      </c>
      <c r="C676" s="62" t="s">
        <v>375</v>
      </c>
      <c r="D676" s="62" t="s">
        <v>375</v>
      </c>
      <c r="E676" s="62" t="s">
        <v>68</v>
      </c>
      <c r="F676" s="62" t="s">
        <v>393</v>
      </c>
      <c r="G676" s="75">
        <f t="shared" si="52"/>
        <v>1614.1213</v>
      </c>
      <c r="H676" s="95">
        <f>H677+H679</f>
        <v>0</v>
      </c>
      <c r="I676" s="95">
        <f>I677+I679</f>
        <v>1614.1213</v>
      </c>
    </row>
    <row r="677" spans="1:9" ht="41.25">
      <c r="A677" s="31" t="s">
        <v>208</v>
      </c>
      <c r="B677" s="59" t="s">
        <v>396</v>
      </c>
      <c r="C677" s="25" t="s">
        <v>375</v>
      </c>
      <c r="D677" s="25" t="s">
        <v>375</v>
      </c>
      <c r="E677" s="25" t="s">
        <v>69</v>
      </c>
      <c r="F677" s="25" t="s">
        <v>209</v>
      </c>
      <c r="G677" s="67">
        <f t="shared" si="52"/>
        <v>1614.1213</v>
      </c>
      <c r="H677" s="87"/>
      <c r="I677" s="87">
        <f>I678</f>
        <v>1614.1213</v>
      </c>
    </row>
    <row r="678" spans="1:11" ht="13.5">
      <c r="A678" s="31" t="s">
        <v>210</v>
      </c>
      <c r="B678" s="59" t="s">
        <v>396</v>
      </c>
      <c r="C678" s="25" t="s">
        <v>375</v>
      </c>
      <c r="D678" s="25" t="s">
        <v>375</v>
      </c>
      <c r="E678" s="25" t="s">
        <v>69</v>
      </c>
      <c r="F678" s="25" t="s">
        <v>275</v>
      </c>
      <c r="G678" s="67">
        <f t="shared" si="52"/>
        <v>1614.1213</v>
      </c>
      <c r="H678" s="87"/>
      <c r="I678" s="87">
        <f>1914.1213-300</f>
        <v>1614.1213</v>
      </c>
      <c r="K678" s="66"/>
    </row>
    <row r="679" spans="1:9" ht="41.25" hidden="1">
      <c r="A679" s="31" t="s">
        <v>208</v>
      </c>
      <c r="B679" s="59" t="s">
        <v>396</v>
      </c>
      <c r="C679" s="25" t="s">
        <v>375</v>
      </c>
      <c r="D679" s="25" t="s">
        <v>375</v>
      </c>
      <c r="E679" s="25" t="s">
        <v>69</v>
      </c>
      <c r="F679" s="25" t="s">
        <v>209</v>
      </c>
      <c r="G679" s="67">
        <f t="shared" si="52"/>
        <v>0</v>
      </c>
      <c r="H679" s="87"/>
      <c r="I679" s="87">
        <f>I680</f>
        <v>0</v>
      </c>
    </row>
    <row r="680" spans="1:9" ht="13.5" hidden="1">
      <c r="A680" s="31" t="s">
        <v>210</v>
      </c>
      <c r="B680" s="59" t="s">
        <v>396</v>
      </c>
      <c r="C680" s="25" t="s">
        <v>375</v>
      </c>
      <c r="D680" s="25" t="s">
        <v>375</v>
      </c>
      <c r="E680" s="25" t="s">
        <v>69</v>
      </c>
      <c r="F680" s="25" t="s">
        <v>275</v>
      </c>
      <c r="G680" s="67">
        <f t="shared" si="52"/>
        <v>0</v>
      </c>
      <c r="H680" s="87"/>
      <c r="I680" s="87"/>
    </row>
    <row r="681" spans="1:9" ht="54.75" hidden="1">
      <c r="A681" s="10" t="s">
        <v>793</v>
      </c>
      <c r="B681" s="12" t="s">
        <v>396</v>
      </c>
      <c r="C681" s="25" t="s">
        <v>375</v>
      </c>
      <c r="D681" s="25" t="s">
        <v>375</v>
      </c>
      <c r="E681" s="25" t="s">
        <v>792</v>
      </c>
      <c r="F681" s="25" t="s">
        <v>393</v>
      </c>
      <c r="G681" s="67">
        <f>H681</f>
        <v>0</v>
      </c>
      <c r="H681" s="67">
        <f>H682</f>
        <v>0</v>
      </c>
      <c r="I681" s="67"/>
    </row>
    <row r="682" spans="1:9" ht="41.25" hidden="1">
      <c r="A682" s="31" t="s">
        <v>208</v>
      </c>
      <c r="B682" s="12" t="s">
        <v>396</v>
      </c>
      <c r="C682" s="25" t="s">
        <v>375</v>
      </c>
      <c r="D682" s="25" t="s">
        <v>375</v>
      </c>
      <c r="E682" s="25" t="s">
        <v>792</v>
      </c>
      <c r="F682" s="25" t="s">
        <v>209</v>
      </c>
      <c r="G682" s="67">
        <f>H682</f>
        <v>0</v>
      </c>
      <c r="H682" s="67">
        <f>H683</f>
        <v>0</v>
      </c>
      <c r="I682" s="67"/>
    </row>
    <row r="683" spans="1:9" ht="13.5" hidden="1">
      <c r="A683" s="31" t="s">
        <v>210</v>
      </c>
      <c r="B683" s="12" t="s">
        <v>396</v>
      </c>
      <c r="C683" s="25" t="s">
        <v>375</v>
      </c>
      <c r="D683" s="25" t="s">
        <v>375</v>
      </c>
      <c r="E683" s="25" t="s">
        <v>792</v>
      </c>
      <c r="F683" s="25" t="s">
        <v>275</v>
      </c>
      <c r="G683" s="67">
        <f>H683</f>
        <v>0</v>
      </c>
      <c r="H683" s="67">
        <v>0</v>
      </c>
      <c r="I683" s="67"/>
    </row>
    <row r="684" spans="1:9" ht="18" customHeight="1">
      <c r="A684" s="61" t="s">
        <v>352</v>
      </c>
      <c r="B684" s="138" t="s">
        <v>396</v>
      </c>
      <c r="C684" s="62" t="s">
        <v>375</v>
      </c>
      <c r="D684" s="62" t="s">
        <v>360</v>
      </c>
      <c r="E684" s="62" t="s">
        <v>307</v>
      </c>
      <c r="F684" s="62" t="s">
        <v>393</v>
      </c>
      <c r="G684" s="75">
        <f aca="true" t="shared" si="53" ref="G684:G692">H684+I684</f>
        <v>48003.013999999996</v>
      </c>
      <c r="H684" s="95">
        <f>H685+H700+H706+H710+H715+H720</f>
        <v>48003.013999999996</v>
      </c>
      <c r="I684" s="95">
        <f>I685</f>
        <v>0</v>
      </c>
    </row>
    <row r="685" spans="1:9" ht="41.25">
      <c r="A685" s="38" t="s">
        <v>448</v>
      </c>
      <c r="B685" s="136" t="s">
        <v>396</v>
      </c>
      <c r="C685" s="42" t="s">
        <v>375</v>
      </c>
      <c r="D685" s="42" t="s">
        <v>360</v>
      </c>
      <c r="E685" s="42" t="s">
        <v>33</v>
      </c>
      <c r="F685" s="42" t="s">
        <v>393</v>
      </c>
      <c r="G685" s="76">
        <f t="shared" si="53"/>
        <v>46294.814</v>
      </c>
      <c r="H685" s="94">
        <f>H686</f>
        <v>46294.814</v>
      </c>
      <c r="I685" s="94"/>
    </row>
    <row r="686" spans="1:10" ht="31.5" customHeight="1">
      <c r="A686" s="63" t="s">
        <v>250</v>
      </c>
      <c r="B686" s="59" t="s">
        <v>396</v>
      </c>
      <c r="C686" s="25" t="s">
        <v>375</v>
      </c>
      <c r="D686" s="25" t="s">
        <v>360</v>
      </c>
      <c r="E686" s="25" t="s">
        <v>71</v>
      </c>
      <c r="F686" s="25" t="s">
        <v>393</v>
      </c>
      <c r="G686" s="67">
        <f t="shared" si="53"/>
        <v>46294.814</v>
      </c>
      <c r="H686" s="87">
        <f>H687+H695</f>
        <v>46294.814</v>
      </c>
      <c r="I686" s="87"/>
      <c r="J686" s="35"/>
    </row>
    <row r="687" spans="1:11" ht="54.75" customHeight="1">
      <c r="A687" s="10" t="s">
        <v>245</v>
      </c>
      <c r="B687" s="59" t="s">
        <v>396</v>
      </c>
      <c r="C687" s="25" t="s">
        <v>375</v>
      </c>
      <c r="D687" s="25" t="s">
        <v>360</v>
      </c>
      <c r="E687" s="25" t="s">
        <v>71</v>
      </c>
      <c r="F687" s="25" t="s">
        <v>393</v>
      </c>
      <c r="G687" s="67">
        <f t="shared" si="53"/>
        <v>44523.424999999996</v>
      </c>
      <c r="H687" s="87">
        <f>H688+H690+H692</f>
        <v>44523.424999999996</v>
      </c>
      <c r="I687" s="87">
        <f>I688+I690+I692</f>
        <v>0</v>
      </c>
      <c r="J687" s="67"/>
      <c r="K687" s="66"/>
    </row>
    <row r="688" spans="1:9" ht="72" customHeight="1">
      <c r="A688" s="10" t="s">
        <v>182</v>
      </c>
      <c r="B688" s="59" t="s">
        <v>396</v>
      </c>
      <c r="C688" s="25" t="s">
        <v>375</v>
      </c>
      <c r="D688" s="25" t="s">
        <v>360</v>
      </c>
      <c r="E688" s="25" t="s">
        <v>71</v>
      </c>
      <c r="F688" s="25" t="s">
        <v>152</v>
      </c>
      <c r="G688" s="67">
        <f t="shared" si="53"/>
        <v>37435.178</v>
      </c>
      <c r="H688" s="87">
        <f>H689</f>
        <v>37435.178</v>
      </c>
      <c r="I688" s="87">
        <f>I689</f>
        <v>0</v>
      </c>
    </row>
    <row r="689" spans="1:10" ht="27">
      <c r="A689" s="10" t="s">
        <v>198</v>
      </c>
      <c r="B689" s="59" t="s">
        <v>396</v>
      </c>
      <c r="C689" s="25" t="s">
        <v>375</v>
      </c>
      <c r="D689" s="25" t="s">
        <v>360</v>
      </c>
      <c r="E689" s="25" t="s">
        <v>71</v>
      </c>
      <c r="F689" s="25" t="s">
        <v>159</v>
      </c>
      <c r="G689" s="67">
        <f t="shared" si="53"/>
        <v>37435.178</v>
      </c>
      <c r="H689" s="67">
        <v>37435.178</v>
      </c>
      <c r="I689" s="87"/>
      <c r="J689" s="66"/>
    </row>
    <row r="690" spans="1:11" ht="27">
      <c r="A690" s="10" t="s">
        <v>185</v>
      </c>
      <c r="B690" s="59" t="s">
        <v>396</v>
      </c>
      <c r="C690" s="25" t="s">
        <v>375</v>
      </c>
      <c r="D690" s="25" t="s">
        <v>360</v>
      </c>
      <c r="E690" s="25" t="s">
        <v>71</v>
      </c>
      <c r="F690" s="25" t="s">
        <v>156</v>
      </c>
      <c r="G690" s="67">
        <f t="shared" si="53"/>
        <v>7063.647</v>
      </c>
      <c r="H690" s="67">
        <f>H691</f>
        <v>7063.647</v>
      </c>
      <c r="I690" s="87">
        <f>I691</f>
        <v>0</v>
      </c>
      <c r="K690" s="66"/>
    </row>
    <row r="691" spans="1:10" ht="41.25">
      <c r="A691" s="31" t="s">
        <v>186</v>
      </c>
      <c r="B691" s="12" t="s">
        <v>396</v>
      </c>
      <c r="C691" s="25" t="s">
        <v>375</v>
      </c>
      <c r="D691" s="25" t="s">
        <v>360</v>
      </c>
      <c r="E691" s="25" t="s">
        <v>71</v>
      </c>
      <c r="F691" s="25" t="s">
        <v>187</v>
      </c>
      <c r="G691" s="67">
        <f t="shared" si="53"/>
        <v>7063.647</v>
      </c>
      <c r="H691" s="67">
        <f>7363.647-300</f>
        <v>7063.647</v>
      </c>
      <c r="I691" s="87"/>
      <c r="J691" s="66"/>
    </row>
    <row r="692" spans="1:9" ht="13.5">
      <c r="A692" s="10" t="s">
        <v>190</v>
      </c>
      <c r="B692" s="12" t="s">
        <v>396</v>
      </c>
      <c r="C692" s="25" t="s">
        <v>375</v>
      </c>
      <c r="D692" s="25" t="s">
        <v>360</v>
      </c>
      <c r="E692" s="25" t="s">
        <v>71</v>
      </c>
      <c r="F692" s="25" t="s">
        <v>191</v>
      </c>
      <c r="G692" s="67">
        <f t="shared" si="53"/>
        <v>24.6</v>
      </c>
      <c r="H692" s="67">
        <f>H693+H694</f>
        <v>24.6</v>
      </c>
      <c r="I692" s="87">
        <f>I694</f>
        <v>0</v>
      </c>
    </row>
    <row r="693" spans="1:9" ht="13.5" hidden="1">
      <c r="A693" s="10" t="s">
        <v>194</v>
      </c>
      <c r="B693" s="12" t="s">
        <v>396</v>
      </c>
      <c r="C693" s="25" t="s">
        <v>375</v>
      </c>
      <c r="D693" s="25" t="s">
        <v>360</v>
      </c>
      <c r="E693" s="25" t="s">
        <v>71</v>
      </c>
      <c r="F693" s="25" t="s">
        <v>195</v>
      </c>
      <c r="G693" s="67">
        <f>H693</f>
        <v>0</v>
      </c>
      <c r="H693" s="67"/>
      <c r="I693" s="87"/>
    </row>
    <row r="694" spans="1:9" ht="13.5">
      <c r="A694" s="10" t="s">
        <v>188</v>
      </c>
      <c r="B694" s="12" t="s">
        <v>396</v>
      </c>
      <c r="C694" s="25" t="s">
        <v>375</v>
      </c>
      <c r="D694" s="25" t="s">
        <v>360</v>
      </c>
      <c r="E694" s="25" t="s">
        <v>71</v>
      </c>
      <c r="F694" s="25" t="s">
        <v>189</v>
      </c>
      <c r="G694" s="67">
        <f>H694+I694</f>
        <v>24.6</v>
      </c>
      <c r="H694" s="67">
        <v>24.6</v>
      </c>
      <c r="I694" s="87"/>
    </row>
    <row r="695" spans="1:9" ht="63" customHeight="1">
      <c r="A695" s="63" t="s">
        <v>515</v>
      </c>
      <c r="B695" s="12" t="s">
        <v>396</v>
      </c>
      <c r="C695" s="25" t="s">
        <v>375</v>
      </c>
      <c r="D695" s="25" t="s">
        <v>360</v>
      </c>
      <c r="E695" s="25" t="s">
        <v>71</v>
      </c>
      <c r="F695" s="25" t="s">
        <v>393</v>
      </c>
      <c r="G695" s="67">
        <f>H695</f>
        <v>1771.3890000000001</v>
      </c>
      <c r="H695" s="67">
        <f>H696+H698</f>
        <v>1771.3890000000001</v>
      </c>
      <c r="I695" s="67"/>
    </row>
    <row r="696" spans="1:9" ht="73.5" customHeight="1">
      <c r="A696" s="10" t="s">
        <v>182</v>
      </c>
      <c r="B696" s="12" t="s">
        <v>396</v>
      </c>
      <c r="C696" s="25" t="s">
        <v>375</v>
      </c>
      <c r="D696" s="25" t="s">
        <v>360</v>
      </c>
      <c r="E696" s="25" t="s">
        <v>71</v>
      </c>
      <c r="F696" s="25" t="s">
        <v>152</v>
      </c>
      <c r="G696" s="67">
        <f>H696</f>
        <v>1741.3890000000001</v>
      </c>
      <c r="H696" s="67">
        <f>H697</f>
        <v>1741.3890000000001</v>
      </c>
      <c r="I696" s="67"/>
    </row>
    <row r="697" spans="1:11" ht="29.25" customHeight="1">
      <c r="A697" s="10" t="s">
        <v>198</v>
      </c>
      <c r="B697" s="12" t="s">
        <v>396</v>
      </c>
      <c r="C697" s="25" t="s">
        <v>375</v>
      </c>
      <c r="D697" s="25" t="s">
        <v>360</v>
      </c>
      <c r="E697" s="25" t="s">
        <v>71</v>
      </c>
      <c r="F697" s="25" t="s">
        <v>159</v>
      </c>
      <c r="G697" s="67">
        <f>H697</f>
        <v>1741.3890000000001</v>
      </c>
      <c r="H697" s="67">
        <f>975.2+766.189</f>
        <v>1741.3890000000001</v>
      </c>
      <c r="I697" s="67"/>
      <c r="J697" s="143"/>
      <c r="K697" s="66"/>
    </row>
    <row r="698" spans="1:9" ht="27">
      <c r="A698" s="10" t="s">
        <v>185</v>
      </c>
      <c r="B698" s="12" t="s">
        <v>396</v>
      </c>
      <c r="C698" s="25" t="s">
        <v>375</v>
      </c>
      <c r="D698" s="25" t="s">
        <v>360</v>
      </c>
      <c r="E698" s="25" t="s">
        <v>71</v>
      </c>
      <c r="F698" s="25" t="s">
        <v>156</v>
      </c>
      <c r="G698" s="67">
        <f>H698</f>
        <v>30</v>
      </c>
      <c r="H698" s="67">
        <f>H699</f>
        <v>30</v>
      </c>
      <c r="I698" s="67"/>
    </row>
    <row r="699" spans="1:9" ht="41.25">
      <c r="A699" s="31" t="s">
        <v>186</v>
      </c>
      <c r="B699" s="12" t="s">
        <v>396</v>
      </c>
      <c r="C699" s="25" t="s">
        <v>375</v>
      </c>
      <c r="D699" s="25" t="s">
        <v>360</v>
      </c>
      <c r="E699" s="25" t="s">
        <v>71</v>
      </c>
      <c r="F699" s="25" t="s">
        <v>187</v>
      </c>
      <c r="G699" s="67">
        <f>H699</f>
        <v>30</v>
      </c>
      <c r="H699" s="67">
        <v>30</v>
      </c>
      <c r="I699" s="67"/>
    </row>
    <row r="700" spans="1:9" ht="54.75">
      <c r="A700" s="38" t="s">
        <v>450</v>
      </c>
      <c r="B700" s="136" t="s">
        <v>396</v>
      </c>
      <c r="C700" s="42" t="s">
        <v>375</v>
      </c>
      <c r="D700" s="42" t="s">
        <v>360</v>
      </c>
      <c r="E700" s="42" t="s">
        <v>73</v>
      </c>
      <c r="F700" s="42" t="s">
        <v>393</v>
      </c>
      <c r="G700" s="76">
        <f aca="true" t="shared" si="54" ref="G700:G712">H700+I700</f>
        <v>771</v>
      </c>
      <c r="H700" s="76">
        <f>H701+H704</f>
        <v>771</v>
      </c>
      <c r="I700" s="94">
        <f>I701+I704</f>
        <v>0</v>
      </c>
    </row>
    <row r="701" spans="1:9" ht="13.5">
      <c r="A701" s="10" t="s">
        <v>385</v>
      </c>
      <c r="B701" s="59" t="s">
        <v>396</v>
      </c>
      <c r="C701" s="25" t="s">
        <v>375</v>
      </c>
      <c r="D701" s="25" t="s">
        <v>360</v>
      </c>
      <c r="E701" s="25" t="s">
        <v>74</v>
      </c>
      <c r="F701" s="25" t="s">
        <v>393</v>
      </c>
      <c r="G701" s="67">
        <f t="shared" si="54"/>
        <v>491</v>
      </c>
      <c r="H701" s="87">
        <f>H702</f>
        <v>491</v>
      </c>
      <c r="I701" s="87">
        <f>I702</f>
        <v>0</v>
      </c>
    </row>
    <row r="702" spans="1:9" ht="27">
      <c r="A702" s="10" t="s">
        <v>185</v>
      </c>
      <c r="B702" s="59" t="s">
        <v>396</v>
      </c>
      <c r="C702" s="25" t="s">
        <v>375</v>
      </c>
      <c r="D702" s="25" t="s">
        <v>360</v>
      </c>
      <c r="E702" s="25" t="s">
        <v>74</v>
      </c>
      <c r="F702" s="25" t="s">
        <v>156</v>
      </c>
      <c r="G702" s="67">
        <f t="shared" si="54"/>
        <v>491</v>
      </c>
      <c r="H702" s="87">
        <f>H703</f>
        <v>491</v>
      </c>
      <c r="I702" s="87">
        <f>I703</f>
        <v>0</v>
      </c>
    </row>
    <row r="703" spans="1:9" ht="41.25">
      <c r="A703" s="31" t="s">
        <v>186</v>
      </c>
      <c r="B703" s="59" t="s">
        <v>396</v>
      </c>
      <c r="C703" s="25" t="s">
        <v>375</v>
      </c>
      <c r="D703" s="25" t="s">
        <v>360</v>
      </c>
      <c r="E703" s="25" t="s">
        <v>75</v>
      </c>
      <c r="F703" s="25" t="s">
        <v>187</v>
      </c>
      <c r="G703" s="67">
        <f t="shared" si="54"/>
        <v>491</v>
      </c>
      <c r="H703" s="67">
        <f>320+3+18+150</f>
        <v>491</v>
      </c>
      <c r="I703" s="87"/>
    </row>
    <row r="704" spans="1:9" ht="41.25">
      <c r="A704" s="10" t="s">
        <v>208</v>
      </c>
      <c r="B704" s="59" t="s">
        <v>396</v>
      </c>
      <c r="C704" s="25" t="s">
        <v>375</v>
      </c>
      <c r="D704" s="25" t="s">
        <v>360</v>
      </c>
      <c r="E704" s="25" t="s">
        <v>74</v>
      </c>
      <c r="F704" s="25" t="s">
        <v>209</v>
      </c>
      <c r="G704" s="67">
        <f t="shared" si="54"/>
        <v>280</v>
      </c>
      <c r="H704" s="87">
        <f>H705</f>
        <v>280</v>
      </c>
      <c r="I704" s="87">
        <f>I705</f>
        <v>0</v>
      </c>
    </row>
    <row r="705" spans="1:9" ht="27">
      <c r="A705" s="10" t="s">
        <v>134</v>
      </c>
      <c r="B705" s="59" t="s">
        <v>396</v>
      </c>
      <c r="C705" s="25" t="s">
        <v>375</v>
      </c>
      <c r="D705" s="25" t="s">
        <v>360</v>
      </c>
      <c r="E705" s="25" t="s">
        <v>76</v>
      </c>
      <c r="F705" s="25" t="s">
        <v>275</v>
      </c>
      <c r="G705" s="67">
        <f t="shared" si="54"/>
        <v>280</v>
      </c>
      <c r="H705" s="87">
        <v>280</v>
      </c>
      <c r="I705" s="87"/>
    </row>
    <row r="706" spans="1:9" ht="45" customHeight="1">
      <c r="A706" s="38" t="s">
        <v>451</v>
      </c>
      <c r="B706" s="136" t="s">
        <v>396</v>
      </c>
      <c r="C706" s="42" t="s">
        <v>375</v>
      </c>
      <c r="D706" s="42" t="s">
        <v>360</v>
      </c>
      <c r="E706" s="42" t="s">
        <v>40</v>
      </c>
      <c r="F706" s="42" t="s">
        <v>393</v>
      </c>
      <c r="G706" s="76">
        <f t="shared" si="54"/>
        <v>305</v>
      </c>
      <c r="H706" s="94">
        <f>H707</f>
        <v>305</v>
      </c>
      <c r="I706" s="94">
        <f aca="true" t="shared" si="55" ref="H706:I708">I707</f>
        <v>0</v>
      </c>
    </row>
    <row r="707" spans="1:9" ht="13.5">
      <c r="A707" s="10" t="s">
        <v>385</v>
      </c>
      <c r="B707" s="59" t="s">
        <v>396</v>
      </c>
      <c r="C707" s="25" t="s">
        <v>375</v>
      </c>
      <c r="D707" s="25" t="s">
        <v>360</v>
      </c>
      <c r="E707" s="25" t="s">
        <v>41</v>
      </c>
      <c r="F707" s="25" t="s">
        <v>393</v>
      </c>
      <c r="G707" s="67">
        <f t="shared" si="54"/>
        <v>305</v>
      </c>
      <c r="H707" s="87">
        <f>H708+H713</f>
        <v>305</v>
      </c>
      <c r="I707" s="87">
        <f>I708</f>
        <v>0</v>
      </c>
    </row>
    <row r="708" spans="1:9" ht="27">
      <c r="A708" s="10" t="s">
        <v>185</v>
      </c>
      <c r="B708" s="59" t="s">
        <v>396</v>
      </c>
      <c r="C708" s="25" t="s">
        <v>375</v>
      </c>
      <c r="D708" s="25" t="s">
        <v>360</v>
      </c>
      <c r="E708" s="25" t="s">
        <v>77</v>
      </c>
      <c r="F708" s="25" t="s">
        <v>156</v>
      </c>
      <c r="G708" s="67">
        <f t="shared" si="54"/>
        <v>10</v>
      </c>
      <c r="H708" s="67">
        <f t="shared" si="55"/>
        <v>10</v>
      </c>
      <c r="I708" s="67">
        <f t="shared" si="55"/>
        <v>0</v>
      </c>
    </row>
    <row r="709" spans="1:9" ht="41.25">
      <c r="A709" s="31" t="s">
        <v>186</v>
      </c>
      <c r="B709" s="59" t="s">
        <v>396</v>
      </c>
      <c r="C709" s="25" t="s">
        <v>375</v>
      </c>
      <c r="D709" s="25" t="s">
        <v>360</v>
      </c>
      <c r="E709" s="25" t="s">
        <v>77</v>
      </c>
      <c r="F709" s="25" t="s">
        <v>187</v>
      </c>
      <c r="G709" s="67">
        <f t="shared" si="54"/>
        <v>10</v>
      </c>
      <c r="H709" s="67">
        <v>10</v>
      </c>
      <c r="I709" s="67"/>
    </row>
    <row r="710" spans="1:9" ht="45" customHeight="1" hidden="1">
      <c r="A710" s="38" t="s">
        <v>273</v>
      </c>
      <c r="B710" s="59" t="s">
        <v>396</v>
      </c>
      <c r="C710" s="25" t="s">
        <v>375</v>
      </c>
      <c r="D710" s="25" t="s">
        <v>360</v>
      </c>
      <c r="E710" s="25" t="s">
        <v>77</v>
      </c>
      <c r="F710" s="42" t="s">
        <v>393</v>
      </c>
      <c r="G710" s="76">
        <f t="shared" si="54"/>
        <v>0</v>
      </c>
      <c r="H710" s="76">
        <f>H711</f>
        <v>0</v>
      </c>
      <c r="I710" s="76"/>
    </row>
    <row r="711" spans="1:9" ht="27" hidden="1">
      <c r="A711" s="10" t="s">
        <v>185</v>
      </c>
      <c r="B711" s="59" t="s">
        <v>396</v>
      </c>
      <c r="C711" s="25" t="s">
        <v>375</v>
      </c>
      <c r="D711" s="25" t="s">
        <v>360</v>
      </c>
      <c r="E711" s="25" t="s">
        <v>77</v>
      </c>
      <c r="F711" s="15" t="s">
        <v>156</v>
      </c>
      <c r="G711" s="87">
        <f t="shared" si="54"/>
        <v>0</v>
      </c>
      <c r="H711" s="87">
        <f>H712</f>
        <v>0</v>
      </c>
      <c r="I711" s="67"/>
    </row>
    <row r="712" spans="1:9" ht="41.25" hidden="1">
      <c r="A712" s="31" t="s">
        <v>186</v>
      </c>
      <c r="B712" s="59" t="s">
        <v>396</v>
      </c>
      <c r="C712" s="25" t="s">
        <v>375</v>
      </c>
      <c r="D712" s="25" t="s">
        <v>360</v>
      </c>
      <c r="E712" s="25" t="s">
        <v>77</v>
      </c>
      <c r="F712" s="15" t="s">
        <v>187</v>
      </c>
      <c r="G712" s="87">
        <f t="shared" si="54"/>
        <v>0</v>
      </c>
      <c r="H712" s="87"/>
      <c r="I712" s="67"/>
    </row>
    <row r="713" spans="1:9" ht="41.25">
      <c r="A713" s="10" t="s">
        <v>208</v>
      </c>
      <c r="B713" s="59" t="s">
        <v>396</v>
      </c>
      <c r="C713" s="25" t="s">
        <v>375</v>
      </c>
      <c r="D713" s="25" t="s">
        <v>360</v>
      </c>
      <c r="E713" s="25" t="s">
        <v>77</v>
      </c>
      <c r="F713" s="15" t="s">
        <v>209</v>
      </c>
      <c r="G713" s="87">
        <f>H713</f>
        <v>295</v>
      </c>
      <c r="H713" s="87">
        <f>H714</f>
        <v>295</v>
      </c>
      <c r="I713" s="67"/>
    </row>
    <row r="714" spans="1:9" ht="13.5">
      <c r="A714" s="10" t="s">
        <v>210</v>
      </c>
      <c r="B714" s="59" t="s">
        <v>396</v>
      </c>
      <c r="C714" s="25" t="s">
        <v>375</v>
      </c>
      <c r="D714" s="25" t="s">
        <v>360</v>
      </c>
      <c r="E714" s="25" t="s">
        <v>77</v>
      </c>
      <c r="F714" s="15" t="s">
        <v>275</v>
      </c>
      <c r="G714" s="87">
        <f>H714</f>
        <v>295</v>
      </c>
      <c r="H714" s="87">
        <f>305-10</f>
        <v>295</v>
      </c>
      <c r="I714" s="67"/>
    </row>
    <row r="715" spans="1:9" ht="70.5" customHeight="1">
      <c r="A715" s="39" t="s">
        <v>503</v>
      </c>
      <c r="B715" s="56" t="s">
        <v>396</v>
      </c>
      <c r="C715" s="42" t="s">
        <v>375</v>
      </c>
      <c r="D715" s="42" t="s">
        <v>360</v>
      </c>
      <c r="E715" s="42" t="s">
        <v>307</v>
      </c>
      <c r="F715" s="42" t="s">
        <v>393</v>
      </c>
      <c r="G715" s="76">
        <f>H715+I715</f>
        <v>560</v>
      </c>
      <c r="H715" s="76">
        <f>H716+H718</f>
        <v>560</v>
      </c>
      <c r="I715" s="76"/>
    </row>
    <row r="716" spans="1:9" ht="34.5" customHeight="1">
      <c r="A716" s="10" t="s">
        <v>185</v>
      </c>
      <c r="B716" s="12" t="s">
        <v>396</v>
      </c>
      <c r="C716" s="25" t="s">
        <v>375</v>
      </c>
      <c r="D716" s="25" t="s">
        <v>360</v>
      </c>
      <c r="E716" s="25" t="s">
        <v>791</v>
      </c>
      <c r="F716" s="25" t="s">
        <v>156</v>
      </c>
      <c r="G716" s="67">
        <f>H716</f>
        <v>270</v>
      </c>
      <c r="H716" s="67">
        <f>H717</f>
        <v>270</v>
      </c>
      <c r="I716" s="67"/>
    </row>
    <row r="717" spans="1:9" ht="45.75" customHeight="1">
      <c r="A717" s="31" t="s">
        <v>186</v>
      </c>
      <c r="B717" s="12" t="s">
        <v>396</v>
      </c>
      <c r="C717" s="25" t="s">
        <v>375</v>
      </c>
      <c r="D717" s="25" t="s">
        <v>360</v>
      </c>
      <c r="E717" s="25" t="s">
        <v>791</v>
      </c>
      <c r="F717" s="25" t="s">
        <v>187</v>
      </c>
      <c r="G717" s="67">
        <f>H717</f>
        <v>270</v>
      </c>
      <c r="H717" s="67">
        <v>270</v>
      </c>
      <c r="I717" s="67"/>
    </row>
    <row r="718" spans="1:9" ht="42" customHeight="1">
      <c r="A718" s="10" t="s">
        <v>208</v>
      </c>
      <c r="B718" s="59" t="s">
        <v>396</v>
      </c>
      <c r="C718" s="15" t="s">
        <v>375</v>
      </c>
      <c r="D718" s="15" t="s">
        <v>360</v>
      </c>
      <c r="E718" s="25" t="s">
        <v>502</v>
      </c>
      <c r="F718" s="25" t="s">
        <v>209</v>
      </c>
      <c r="G718" s="87">
        <f>H718+I718</f>
        <v>290</v>
      </c>
      <c r="H718" s="87">
        <f>H719</f>
        <v>290</v>
      </c>
      <c r="I718" s="67"/>
    </row>
    <row r="719" spans="1:9" ht="28.5" customHeight="1">
      <c r="A719" s="10" t="s">
        <v>134</v>
      </c>
      <c r="B719" s="59" t="s">
        <v>396</v>
      </c>
      <c r="C719" s="15" t="s">
        <v>375</v>
      </c>
      <c r="D719" s="15" t="s">
        <v>360</v>
      </c>
      <c r="E719" s="25" t="s">
        <v>502</v>
      </c>
      <c r="F719" s="25" t="s">
        <v>275</v>
      </c>
      <c r="G719" s="87">
        <f>H719+I719</f>
        <v>290</v>
      </c>
      <c r="H719" s="87">
        <f>260+30</f>
        <v>290</v>
      </c>
      <c r="I719" s="67"/>
    </row>
    <row r="720" spans="1:9" ht="28.5" customHeight="1">
      <c r="A720" s="80" t="s">
        <v>150</v>
      </c>
      <c r="B720" s="59" t="s">
        <v>396</v>
      </c>
      <c r="C720" s="15" t="s">
        <v>375</v>
      </c>
      <c r="D720" s="15" t="s">
        <v>360</v>
      </c>
      <c r="E720" s="15" t="s">
        <v>15</v>
      </c>
      <c r="F720" s="15" t="s">
        <v>393</v>
      </c>
      <c r="G720" s="87">
        <f>H720</f>
        <v>72.2</v>
      </c>
      <c r="H720" s="87">
        <f>H721</f>
        <v>72.2</v>
      </c>
      <c r="I720" s="87"/>
    </row>
    <row r="721" spans="1:9" ht="42" customHeight="1">
      <c r="A721" s="58" t="s">
        <v>151</v>
      </c>
      <c r="B721" s="59" t="s">
        <v>396</v>
      </c>
      <c r="C721" s="15" t="s">
        <v>375</v>
      </c>
      <c r="D721" s="15" t="s">
        <v>360</v>
      </c>
      <c r="E721" s="15" t="s">
        <v>16</v>
      </c>
      <c r="F721" s="15" t="s">
        <v>393</v>
      </c>
      <c r="G721" s="87">
        <f>H721</f>
        <v>72.2</v>
      </c>
      <c r="H721" s="87">
        <f>H722</f>
        <v>72.2</v>
      </c>
      <c r="I721" s="87"/>
    </row>
    <row r="722" spans="1:9" ht="15.75" customHeight="1">
      <c r="A722" s="60" t="s">
        <v>788</v>
      </c>
      <c r="B722" s="59" t="s">
        <v>396</v>
      </c>
      <c r="C722" s="15" t="s">
        <v>375</v>
      </c>
      <c r="D722" s="15" t="s">
        <v>360</v>
      </c>
      <c r="E722" s="15" t="s">
        <v>789</v>
      </c>
      <c r="F722" s="15" t="s">
        <v>393</v>
      </c>
      <c r="G722" s="87">
        <f>H722</f>
        <v>72.2</v>
      </c>
      <c r="H722" s="87">
        <f>H723</f>
        <v>72.2</v>
      </c>
      <c r="I722" s="87"/>
    </row>
    <row r="723" spans="1:9" ht="28.5" customHeight="1">
      <c r="A723" s="58" t="s">
        <v>185</v>
      </c>
      <c r="B723" s="59" t="s">
        <v>396</v>
      </c>
      <c r="C723" s="15" t="s">
        <v>375</v>
      </c>
      <c r="D723" s="15" t="s">
        <v>360</v>
      </c>
      <c r="E723" s="15" t="s">
        <v>789</v>
      </c>
      <c r="F723" s="15" t="s">
        <v>156</v>
      </c>
      <c r="G723" s="87">
        <f>H723</f>
        <v>72.2</v>
      </c>
      <c r="H723" s="87">
        <f>H724</f>
        <v>72.2</v>
      </c>
      <c r="I723" s="87"/>
    </row>
    <row r="724" spans="1:9" ht="41.25" customHeight="1">
      <c r="A724" s="60" t="s">
        <v>186</v>
      </c>
      <c r="B724" s="59" t="s">
        <v>396</v>
      </c>
      <c r="C724" s="15" t="s">
        <v>375</v>
      </c>
      <c r="D724" s="15" t="s">
        <v>360</v>
      </c>
      <c r="E724" s="15" t="s">
        <v>789</v>
      </c>
      <c r="F724" s="15" t="s">
        <v>187</v>
      </c>
      <c r="G724" s="87">
        <f>H724</f>
        <v>72.2</v>
      </c>
      <c r="H724" s="87">
        <v>72.2</v>
      </c>
      <c r="I724" s="87"/>
    </row>
    <row r="725" spans="1:9" ht="28.5" customHeight="1" hidden="1">
      <c r="A725" s="60"/>
      <c r="B725" s="59" t="s">
        <v>396</v>
      </c>
      <c r="C725" s="15"/>
      <c r="D725" s="15"/>
      <c r="E725" s="15"/>
      <c r="F725" s="15"/>
      <c r="G725" s="87"/>
      <c r="H725" s="87"/>
      <c r="I725" s="87"/>
    </row>
    <row r="726" spans="1:9" ht="28.5" customHeight="1" hidden="1">
      <c r="A726" s="60"/>
      <c r="B726" s="59"/>
      <c r="C726" s="15"/>
      <c r="D726" s="15"/>
      <c r="E726" s="15"/>
      <c r="F726" s="15"/>
      <c r="G726" s="87"/>
      <c r="H726" s="87"/>
      <c r="I726" s="87"/>
    </row>
    <row r="727" spans="1:9" ht="28.5" customHeight="1" hidden="1">
      <c r="A727" s="60"/>
      <c r="B727" s="59"/>
      <c r="C727" s="15"/>
      <c r="D727" s="15"/>
      <c r="E727" s="15"/>
      <c r="F727" s="15"/>
      <c r="G727" s="87"/>
      <c r="H727" s="87"/>
      <c r="I727" s="87"/>
    </row>
    <row r="728" spans="1:9" ht="28.5" customHeight="1" hidden="1">
      <c r="A728" s="60"/>
      <c r="B728" s="59"/>
      <c r="C728" s="15"/>
      <c r="D728" s="15"/>
      <c r="E728" s="15"/>
      <c r="F728" s="15"/>
      <c r="G728" s="87"/>
      <c r="H728" s="87"/>
      <c r="I728" s="87"/>
    </row>
    <row r="729" spans="1:9" ht="13.5">
      <c r="A729" s="61" t="s">
        <v>217</v>
      </c>
      <c r="B729" s="138" t="s">
        <v>396</v>
      </c>
      <c r="C729" s="62" t="s">
        <v>218</v>
      </c>
      <c r="D729" s="62" t="s">
        <v>148</v>
      </c>
      <c r="E729" s="62" t="s">
        <v>307</v>
      </c>
      <c r="F729" s="62" t="s">
        <v>393</v>
      </c>
      <c r="G729" s="75">
        <f>H729+I729</f>
        <v>6923.032999999999</v>
      </c>
      <c r="H729" s="95">
        <f>H734</f>
        <v>0</v>
      </c>
      <c r="I729" s="95">
        <f>I730+I734+I742</f>
        <v>6923.032999999999</v>
      </c>
    </row>
    <row r="730" spans="1:9" ht="14.25">
      <c r="A730" s="57" t="s">
        <v>569</v>
      </c>
      <c r="B730" s="69" t="s">
        <v>396</v>
      </c>
      <c r="C730" s="55" t="s">
        <v>218</v>
      </c>
      <c r="D730" s="55" t="s">
        <v>154</v>
      </c>
      <c r="E730" s="55" t="s">
        <v>307</v>
      </c>
      <c r="F730" s="55" t="s">
        <v>393</v>
      </c>
      <c r="G730" s="75">
        <f>H730+I730</f>
        <v>1130</v>
      </c>
      <c r="H730" s="95">
        <f aca="true" t="shared" si="56" ref="H730:I732">H731</f>
        <v>0</v>
      </c>
      <c r="I730" s="95">
        <f>I731</f>
        <v>1130</v>
      </c>
    </row>
    <row r="731" spans="1:9" ht="82.5">
      <c r="A731" s="38" t="s">
        <v>570</v>
      </c>
      <c r="B731" s="12" t="s">
        <v>396</v>
      </c>
      <c r="C731" s="25" t="s">
        <v>218</v>
      </c>
      <c r="D731" s="25" t="s">
        <v>154</v>
      </c>
      <c r="E731" s="42" t="s">
        <v>51</v>
      </c>
      <c r="F731" s="42" t="s">
        <v>393</v>
      </c>
      <c r="G731" s="76">
        <f>I731</f>
        <v>1130</v>
      </c>
      <c r="H731" s="76">
        <f t="shared" si="56"/>
        <v>0</v>
      </c>
      <c r="I731" s="76">
        <f t="shared" si="56"/>
        <v>1130</v>
      </c>
    </row>
    <row r="732" spans="1:9" ht="27">
      <c r="A732" s="10" t="s">
        <v>199</v>
      </c>
      <c r="B732" s="12" t="s">
        <v>396</v>
      </c>
      <c r="C732" s="25" t="s">
        <v>218</v>
      </c>
      <c r="D732" s="25" t="s">
        <v>154</v>
      </c>
      <c r="E732" s="25" t="s">
        <v>811</v>
      </c>
      <c r="F732" s="25" t="s">
        <v>157</v>
      </c>
      <c r="G732" s="67">
        <f>I732</f>
        <v>1130</v>
      </c>
      <c r="H732" s="67">
        <f t="shared" si="56"/>
        <v>0</v>
      </c>
      <c r="I732" s="67">
        <f t="shared" si="56"/>
        <v>1130</v>
      </c>
    </row>
    <row r="733" spans="1:9" ht="27">
      <c r="A733" s="10" t="s">
        <v>202</v>
      </c>
      <c r="B733" s="12" t="s">
        <v>396</v>
      </c>
      <c r="C733" s="25" t="s">
        <v>218</v>
      </c>
      <c r="D733" s="25" t="s">
        <v>154</v>
      </c>
      <c r="E733" s="25" t="s">
        <v>811</v>
      </c>
      <c r="F733" s="25" t="s">
        <v>203</v>
      </c>
      <c r="G733" s="67">
        <f>I733</f>
        <v>1130</v>
      </c>
      <c r="H733" s="67"/>
      <c r="I733" s="67">
        <v>1130</v>
      </c>
    </row>
    <row r="734" spans="1:10" ht="14.25">
      <c r="A734" s="57" t="s">
        <v>386</v>
      </c>
      <c r="B734" s="69" t="s">
        <v>396</v>
      </c>
      <c r="C734" s="55" t="s">
        <v>218</v>
      </c>
      <c r="D734" s="55" t="s">
        <v>158</v>
      </c>
      <c r="E734" s="55" t="s">
        <v>307</v>
      </c>
      <c r="F734" s="55" t="s">
        <v>393</v>
      </c>
      <c r="G734" s="70">
        <f aca="true" t="shared" si="57" ref="G734:G751">H734+I734</f>
        <v>5493.032999999999</v>
      </c>
      <c r="H734" s="70">
        <f>H735</f>
        <v>0</v>
      </c>
      <c r="I734" s="70">
        <f>I737</f>
        <v>5493.032999999999</v>
      </c>
      <c r="J734" s="66"/>
    </row>
    <row r="735" spans="1:9" ht="41.25">
      <c r="A735" s="38" t="s">
        <v>448</v>
      </c>
      <c r="B735" s="136" t="s">
        <v>396</v>
      </c>
      <c r="C735" s="42" t="s">
        <v>218</v>
      </c>
      <c r="D735" s="42" t="s">
        <v>148</v>
      </c>
      <c r="E735" s="42" t="s">
        <v>33</v>
      </c>
      <c r="F735" s="42" t="s">
        <v>393</v>
      </c>
      <c r="G735" s="67">
        <f t="shared" si="57"/>
        <v>5493.032999999999</v>
      </c>
      <c r="H735" s="87">
        <f>H736</f>
        <v>0</v>
      </c>
      <c r="I735" s="87">
        <f>I736</f>
        <v>5493.032999999999</v>
      </c>
    </row>
    <row r="736" spans="1:9" ht="45" customHeight="1">
      <c r="A736" s="63" t="s">
        <v>246</v>
      </c>
      <c r="B736" s="59" t="s">
        <v>396</v>
      </c>
      <c r="C736" s="25" t="s">
        <v>218</v>
      </c>
      <c r="D736" s="25" t="s">
        <v>158</v>
      </c>
      <c r="E736" s="25" t="s">
        <v>46</v>
      </c>
      <c r="F736" s="25" t="s">
        <v>393</v>
      </c>
      <c r="G736" s="67">
        <f t="shared" si="57"/>
        <v>5493.032999999999</v>
      </c>
      <c r="H736" s="87">
        <f>H737</f>
        <v>0</v>
      </c>
      <c r="I736" s="87">
        <f>I737</f>
        <v>5493.032999999999</v>
      </c>
    </row>
    <row r="737" spans="1:11" ht="69">
      <c r="A737" s="10" t="s">
        <v>220</v>
      </c>
      <c r="B737" s="12" t="s">
        <v>396</v>
      </c>
      <c r="C737" s="25" t="s">
        <v>218</v>
      </c>
      <c r="D737" s="25" t="s">
        <v>158</v>
      </c>
      <c r="E737" s="25" t="s">
        <v>92</v>
      </c>
      <c r="F737" s="25" t="s">
        <v>393</v>
      </c>
      <c r="G737" s="67">
        <f t="shared" si="57"/>
        <v>5493.032999999999</v>
      </c>
      <c r="H737" s="67">
        <f>H739</f>
        <v>0</v>
      </c>
      <c r="I737" s="67">
        <f>I738+I739</f>
        <v>5493.032999999999</v>
      </c>
      <c r="K737" s="66"/>
    </row>
    <row r="738" spans="1:10" ht="41.25">
      <c r="A738" s="31" t="s">
        <v>186</v>
      </c>
      <c r="B738" s="12" t="s">
        <v>396</v>
      </c>
      <c r="C738" s="25" t="s">
        <v>218</v>
      </c>
      <c r="D738" s="25" t="s">
        <v>158</v>
      </c>
      <c r="E738" s="25" t="s">
        <v>92</v>
      </c>
      <c r="F738" s="25" t="s">
        <v>187</v>
      </c>
      <c r="G738" s="67">
        <f t="shared" si="57"/>
        <v>82.3955</v>
      </c>
      <c r="H738" s="67"/>
      <c r="I738" s="67">
        <v>82.3955</v>
      </c>
      <c r="J738" s="272"/>
    </row>
    <row r="739" spans="1:9" ht="27">
      <c r="A739" s="36" t="s">
        <v>200</v>
      </c>
      <c r="B739" s="12" t="s">
        <v>396</v>
      </c>
      <c r="C739" s="25" t="s">
        <v>218</v>
      </c>
      <c r="D739" s="25" t="s">
        <v>158</v>
      </c>
      <c r="E739" s="25" t="s">
        <v>92</v>
      </c>
      <c r="F739" s="8">
        <v>310</v>
      </c>
      <c r="G739" s="67">
        <f t="shared" si="57"/>
        <v>5410.6375</v>
      </c>
      <c r="H739" s="67"/>
      <c r="I739" s="67">
        <v>5410.6375</v>
      </c>
    </row>
    <row r="740" spans="1:9" ht="41.25">
      <c r="A740" s="38" t="s">
        <v>449</v>
      </c>
      <c r="B740" s="12" t="s">
        <v>396</v>
      </c>
      <c r="C740" s="25" t="s">
        <v>218</v>
      </c>
      <c r="D740" s="25" t="s">
        <v>158</v>
      </c>
      <c r="E740" s="42" t="s">
        <v>33</v>
      </c>
      <c r="F740" s="42" t="s">
        <v>393</v>
      </c>
      <c r="G740" s="67">
        <f t="shared" si="57"/>
        <v>300</v>
      </c>
      <c r="H740" s="67"/>
      <c r="I740" s="67">
        <f>I741</f>
        <v>300</v>
      </c>
    </row>
    <row r="741" spans="1:9" ht="33" customHeight="1">
      <c r="A741" s="63" t="s">
        <v>440</v>
      </c>
      <c r="B741" s="12" t="s">
        <v>396</v>
      </c>
      <c r="C741" s="25" t="s">
        <v>218</v>
      </c>
      <c r="D741" s="25" t="s">
        <v>158</v>
      </c>
      <c r="E741" s="25" t="s">
        <v>68</v>
      </c>
      <c r="F741" s="25" t="s">
        <v>393</v>
      </c>
      <c r="G741" s="67">
        <f t="shared" si="57"/>
        <v>300</v>
      </c>
      <c r="H741" s="67"/>
      <c r="I741" s="67">
        <f>I742</f>
        <v>300</v>
      </c>
    </row>
    <row r="742" spans="1:9" ht="54.75">
      <c r="A742" s="61" t="s">
        <v>690</v>
      </c>
      <c r="B742" s="138" t="s">
        <v>396</v>
      </c>
      <c r="C742" s="62" t="s">
        <v>218</v>
      </c>
      <c r="D742" s="62" t="s">
        <v>158</v>
      </c>
      <c r="E742" s="62" t="s">
        <v>68</v>
      </c>
      <c r="F742" s="62" t="s">
        <v>393</v>
      </c>
      <c r="G742" s="75">
        <f t="shared" si="57"/>
        <v>300</v>
      </c>
      <c r="H742" s="95"/>
      <c r="I742" s="95">
        <f>I743+I765</f>
        <v>300</v>
      </c>
    </row>
    <row r="743" spans="1:9" ht="27">
      <c r="A743" s="31" t="s">
        <v>199</v>
      </c>
      <c r="B743" s="59" t="s">
        <v>396</v>
      </c>
      <c r="C743" s="25" t="s">
        <v>218</v>
      </c>
      <c r="D743" s="25" t="s">
        <v>158</v>
      </c>
      <c r="E743" s="25" t="s">
        <v>69</v>
      </c>
      <c r="F743" s="25" t="s">
        <v>157</v>
      </c>
      <c r="G743" s="67">
        <f t="shared" si="57"/>
        <v>300</v>
      </c>
      <c r="H743" s="87"/>
      <c r="I743" s="87">
        <f>I744</f>
        <v>300</v>
      </c>
    </row>
    <row r="744" spans="1:9" ht="33" customHeight="1">
      <c r="A744" s="31" t="s">
        <v>200</v>
      </c>
      <c r="B744" s="12" t="s">
        <v>396</v>
      </c>
      <c r="C744" s="25" t="s">
        <v>218</v>
      </c>
      <c r="D744" s="25" t="s">
        <v>158</v>
      </c>
      <c r="E744" s="25" t="s">
        <v>69</v>
      </c>
      <c r="F744" s="25" t="s">
        <v>201</v>
      </c>
      <c r="G744" s="67">
        <f t="shared" si="57"/>
        <v>300</v>
      </c>
      <c r="H744" s="67"/>
      <c r="I744" s="67">
        <v>300</v>
      </c>
    </row>
    <row r="745" spans="1:9" ht="17.25" customHeight="1">
      <c r="A745" s="61" t="s">
        <v>221</v>
      </c>
      <c r="B745" s="68" t="s">
        <v>396</v>
      </c>
      <c r="C745" s="62" t="s">
        <v>164</v>
      </c>
      <c r="D745" s="62" t="s">
        <v>148</v>
      </c>
      <c r="E745" s="62" t="s">
        <v>307</v>
      </c>
      <c r="F745" s="62" t="s">
        <v>393</v>
      </c>
      <c r="G745" s="75">
        <f t="shared" si="57"/>
        <v>209.13615</v>
      </c>
      <c r="H745" s="75">
        <f>H746</f>
        <v>65.59095</v>
      </c>
      <c r="I745" s="75">
        <f>I746</f>
        <v>143.5452</v>
      </c>
    </row>
    <row r="746" spans="1:9" ht="17.25" customHeight="1">
      <c r="A746" s="10" t="s">
        <v>329</v>
      </c>
      <c r="B746" s="12" t="s">
        <v>396</v>
      </c>
      <c r="C746" s="25" t="s">
        <v>164</v>
      </c>
      <c r="D746" s="25" t="s">
        <v>149</v>
      </c>
      <c r="E746" s="25" t="s">
        <v>307</v>
      </c>
      <c r="F746" s="25" t="s">
        <v>393</v>
      </c>
      <c r="G746" s="67">
        <f>H746+I746</f>
        <v>209.13615</v>
      </c>
      <c r="H746" s="67">
        <f>H747</f>
        <v>65.59095</v>
      </c>
      <c r="I746" s="67">
        <f>I747</f>
        <v>143.5452</v>
      </c>
    </row>
    <row r="747" spans="1:9" ht="46.5" customHeight="1">
      <c r="A747" s="38" t="s">
        <v>454</v>
      </c>
      <c r="B747" s="12" t="s">
        <v>396</v>
      </c>
      <c r="C747" s="25" t="s">
        <v>164</v>
      </c>
      <c r="D747" s="25" t="s">
        <v>149</v>
      </c>
      <c r="E747" s="42" t="s">
        <v>93</v>
      </c>
      <c r="F747" s="25" t="s">
        <v>393</v>
      </c>
      <c r="G747" s="67">
        <f>H747+I747</f>
        <v>209.13615</v>
      </c>
      <c r="H747" s="67">
        <f>H748+H751</f>
        <v>65.59095</v>
      </c>
      <c r="I747" s="67">
        <f>I748+I751</f>
        <v>143.5452</v>
      </c>
    </row>
    <row r="748" spans="1:9" ht="28.5" customHeight="1">
      <c r="A748" s="10" t="s">
        <v>222</v>
      </c>
      <c r="B748" s="12" t="s">
        <v>396</v>
      </c>
      <c r="C748" s="25" t="s">
        <v>164</v>
      </c>
      <c r="D748" s="25" t="s">
        <v>149</v>
      </c>
      <c r="E748" s="25" t="s">
        <v>94</v>
      </c>
      <c r="F748" s="25" t="s">
        <v>393</v>
      </c>
      <c r="G748" s="67">
        <f>H748+I748</f>
        <v>64.141</v>
      </c>
      <c r="H748" s="67">
        <f>H749</f>
        <v>64.141</v>
      </c>
      <c r="I748" s="67"/>
    </row>
    <row r="749" spans="1:9" ht="48" customHeight="1">
      <c r="A749" s="10" t="s">
        <v>577</v>
      </c>
      <c r="B749" s="12" t="s">
        <v>396</v>
      </c>
      <c r="C749" s="25" t="s">
        <v>164</v>
      </c>
      <c r="D749" s="25" t="s">
        <v>149</v>
      </c>
      <c r="E749" s="25" t="s">
        <v>94</v>
      </c>
      <c r="F749" s="25" t="s">
        <v>209</v>
      </c>
      <c r="G749" s="67">
        <f>H749</f>
        <v>64.141</v>
      </c>
      <c r="H749" s="67">
        <f>H750</f>
        <v>64.141</v>
      </c>
      <c r="I749" s="67"/>
    </row>
    <row r="750" spans="1:9" ht="21" customHeight="1">
      <c r="A750" s="10" t="s">
        <v>174</v>
      </c>
      <c r="B750" s="12" t="s">
        <v>396</v>
      </c>
      <c r="C750" s="25" t="s">
        <v>164</v>
      </c>
      <c r="D750" s="25" t="s">
        <v>149</v>
      </c>
      <c r="E750" s="25" t="s">
        <v>94</v>
      </c>
      <c r="F750" s="25" t="s">
        <v>275</v>
      </c>
      <c r="G750" s="67">
        <f>H750</f>
        <v>64.141</v>
      </c>
      <c r="H750" s="67">
        <v>64.141</v>
      </c>
      <c r="I750" s="67"/>
    </row>
    <row r="751" spans="1:9" ht="42" customHeight="1">
      <c r="A751" s="61" t="s">
        <v>675</v>
      </c>
      <c r="B751" s="12" t="s">
        <v>396</v>
      </c>
      <c r="C751" s="62" t="s">
        <v>164</v>
      </c>
      <c r="D751" s="62" t="s">
        <v>149</v>
      </c>
      <c r="E751" s="62" t="s">
        <v>93</v>
      </c>
      <c r="F751" s="62" t="s">
        <v>393</v>
      </c>
      <c r="G751" s="75">
        <f t="shared" si="57"/>
        <v>144.99515</v>
      </c>
      <c r="H751" s="75">
        <f>H755</f>
        <v>1.4499499999999999</v>
      </c>
      <c r="I751" s="75">
        <f>I752</f>
        <v>143.5452</v>
      </c>
    </row>
    <row r="752" spans="1:9" ht="75.75" customHeight="1">
      <c r="A752" s="39" t="s">
        <v>681</v>
      </c>
      <c r="B752" s="56" t="s">
        <v>396</v>
      </c>
      <c r="C752" s="42" t="s">
        <v>164</v>
      </c>
      <c r="D752" s="42" t="s">
        <v>149</v>
      </c>
      <c r="E752" s="42" t="s">
        <v>678</v>
      </c>
      <c r="F752" s="42" t="s">
        <v>393</v>
      </c>
      <c r="G752" s="76">
        <f>I752</f>
        <v>143.5452</v>
      </c>
      <c r="H752" s="76"/>
      <c r="I752" s="76">
        <f>I753</f>
        <v>143.5452</v>
      </c>
    </row>
    <row r="753" spans="1:9" ht="42.75" customHeight="1">
      <c r="A753" s="10" t="s">
        <v>577</v>
      </c>
      <c r="B753" s="12" t="s">
        <v>396</v>
      </c>
      <c r="C753" s="25" t="s">
        <v>164</v>
      </c>
      <c r="D753" s="25" t="s">
        <v>149</v>
      </c>
      <c r="E753" s="25" t="s">
        <v>678</v>
      </c>
      <c r="F753" s="25" t="s">
        <v>209</v>
      </c>
      <c r="G753" s="67">
        <f>I753</f>
        <v>143.5452</v>
      </c>
      <c r="H753" s="67"/>
      <c r="I753" s="67">
        <f>I754</f>
        <v>143.5452</v>
      </c>
    </row>
    <row r="754" spans="1:9" ht="18" customHeight="1">
      <c r="A754" s="10" t="s">
        <v>174</v>
      </c>
      <c r="B754" s="12" t="s">
        <v>396</v>
      </c>
      <c r="C754" s="25" t="s">
        <v>164</v>
      </c>
      <c r="D754" s="25" t="s">
        <v>149</v>
      </c>
      <c r="E754" s="25" t="s">
        <v>678</v>
      </c>
      <c r="F754" s="25" t="s">
        <v>275</v>
      </c>
      <c r="G754" s="67">
        <f>I754</f>
        <v>143.5452</v>
      </c>
      <c r="H754" s="67"/>
      <c r="I754" s="67">
        <f>70.291+73.2542</f>
        <v>143.5452</v>
      </c>
    </row>
    <row r="755" spans="1:9" ht="86.25" customHeight="1">
      <c r="A755" s="39" t="s">
        <v>682</v>
      </c>
      <c r="B755" s="56" t="s">
        <v>396</v>
      </c>
      <c r="C755" s="42" t="s">
        <v>164</v>
      </c>
      <c r="D755" s="42" t="s">
        <v>149</v>
      </c>
      <c r="E755" s="42" t="s">
        <v>679</v>
      </c>
      <c r="F755" s="42" t="s">
        <v>393</v>
      </c>
      <c r="G755" s="76">
        <f>H755</f>
        <v>1.4499499999999999</v>
      </c>
      <c r="H755" s="76">
        <f>H756</f>
        <v>1.4499499999999999</v>
      </c>
      <c r="I755" s="76"/>
    </row>
    <row r="756" spans="1:9" ht="43.5" customHeight="1">
      <c r="A756" s="10" t="s">
        <v>577</v>
      </c>
      <c r="B756" s="12" t="s">
        <v>396</v>
      </c>
      <c r="C756" s="25" t="s">
        <v>164</v>
      </c>
      <c r="D756" s="25" t="s">
        <v>149</v>
      </c>
      <c r="E756" s="25" t="s">
        <v>679</v>
      </c>
      <c r="F756" s="25" t="s">
        <v>209</v>
      </c>
      <c r="G756" s="67">
        <f>H756</f>
        <v>1.4499499999999999</v>
      </c>
      <c r="H756" s="67">
        <f>H757</f>
        <v>1.4499499999999999</v>
      </c>
      <c r="I756" s="67"/>
    </row>
    <row r="757" spans="1:9" ht="16.5" customHeight="1">
      <c r="A757" s="10" t="s">
        <v>174</v>
      </c>
      <c r="B757" s="12" t="s">
        <v>396</v>
      </c>
      <c r="C757" s="25" t="s">
        <v>164</v>
      </c>
      <c r="D757" s="25" t="s">
        <v>149</v>
      </c>
      <c r="E757" s="25" t="s">
        <v>679</v>
      </c>
      <c r="F757" s="25" t="s">
        <v>275</v>
      </c>
      <c r="G757" s="67">
        <f>H757</f>
        <v>1.4499499999999999</v>
      </c>
      <c r="H757" s="67">
        <f>1.40427+0.04568</f>
        <v>1.4499499999999999</v>
      </c>
      <c r="I757" s="67"/>
    </row>
    <row r="758" spans="1:9" ht="44.25" customHeight="1" hidden="1">
      <c r="A758" s="64" t="s">
        <v>575</v>
      </c>
      <c r="B758" s="68" t="s">
        <v>396</v>
      </c>
      <c r="C758" s="62" t="s">
        <v>164</v>
      </c>
      <c r="D758" s="62" t="s">
        <v>149</v>
      </c>
      <c r="E758" s="62" t="s">
        <v>93</v>
      </c>
      <c r="F758" s="62" t="s">
        <v>393</v>
      </c>
      <c r="G758" s="75">
        <f>H758+I758</f>
        <v>0</v>
      </c>
      <c r="H758" s="75">
        <f>H762</f>
        <v>0</v>
      </c>
      <c r="I758" s="75">
        <f>I759</f>
        <v>0</v>
      </c>
    </row>
    <row r="759" spans="1:9" ht="72" customHeight="1" hidden="1">
      <c r="A759" s="39" t="s">
        <v>855</v>
      </c>
      <c r="B759" s="56" t="s">
        <v>396</v>
      </c>
      <c r="C759" s="42" t="s">
        <v>164</v>
      </c>
      <c r="D759" s="42" t="s">
        <v>149</v>
      </c>
      <c r="E759" s="42" t="s">
        <v>840</v>
      </c>
      <c r="F759" s="42" t="s">
        <v>393</v>
      </c>
      <c r="G759" s="76">
        <f>I759</f>
        <v>0</v>
      </c>
      <c r="H759" s="76"/>
      <c r="I759" s="76">
        <f>I760</f>
        <v>0</v>
      </c>
    </row>
    <row r="760" spans="1:9" ht="43.5" customHeight="1" hidden="1">
      <c r="A760" s="10" t="s">
        <v>577</v>
      </c>
      <c r="B760" s="12" t="s">
        <v>396</v>
      </c>
      <c r="C760" s="25" t="s">
        <v>164</v>
      </c>
      <c r="D760" s="25" t="s">
        <v>149</v>
      </c>
      <c r="E760" s="25" t="s">
        <v>840</v>
      </c>
      <c r="F760" s="25" t="s">
        <v>209</v>
      </c>
      <c r="G760" s="67">
        <f>I760</f>
        <v>0</v>
      </c>
      <c r="H760" s="67"/>
      <c r="I760" s="67">
        <f>I761</f>
        <v>0</v>
      </c>
    </row>
    <row r="761" spans="1:9" ht="20.25" customHeight="1" hidden="1">
      <c r="A761" s="10" t="s">
        <v>174</v>
      </c>
      <c r="B761" s="12" t="s">
        <v>396</v>
      </c>
      <c r="C761" s="25" t="s">
        <v>164</v>
      </c>
      <c r="D761" s="25" t="s">
        <v>149</v>
      </c>
      <c r="E761" s="25" t="s">
        <v>840</v>
      </c>
      <c r="F761" s="25" t="s">
        <v>275</v>
      </c>
      <c r="G761" s="67">
        <f>I761</f>
        <v>0</v>
      </c>
      <c r="H761" s="67"/>
      <c r="I761" s="67"/>
    </row>
    <row r="762" spans="1:9" ht="98.25" customHeight="1" hidden="1">
      <c r="A762" s="39" t="s">
        <v>594</v>
      </c>
      <c r="B762" s="56" t="s">
        <v>396</v>
      </c>
      <c r="C762" s="42" t="s">
        <v>164</v>
      </c>
      <c r="D762" s="42" t="s">
        <v>149</v>
      </c>
      <c r="E762" s="42" t="s">
        <v>841</v>
      </c>
      <c r="F762" s="42" t="s">
        <v>393</v>
      </c>
      <c r="G762" s="76">
        <f>H762</f>
        <v>0</v>
      </c>
      <c r="H762" s="76">
        <f>H763</f>
        <v>0</v>
      </c>
      <c r="I762" s="76"/>
    </row>
    <row r="763" spans="1:9" ht="42" customHeight="1" hidden="1">
      <c r="A763" s="10" t="s">
        <v>577</v>
      </c>
      <c r="B763" s="12" t="s">
        <v>396</v>
      </c>
      <c r="C763" s="25" t="s">
        <v>164</v>
      </c>
      <c r="D763" s="25" t="s">
        <v>149</v>
      </c>
      <c r="E763" s="25" t="s">
        <v>841</v>
      </c>
      <c r="F763" s="25" t="s">
        <v>209</v>
      </c>
      <c r="G763" s="67">
        <f>H763</f>
        <v>0</v>
      </c>
      <c r="H763" s="67">
        <f>H764</f>
        <v>0</v>
      </c>
      <c r="I763" s="67"/>
    </row>
    <row r="764" spans="1:9" ht="23.25" customHeight="1" hidden="1">
      <c r="A764" s="10" t="s">
        <v>174</v>
      </c>
      <c r="B764" s="12" t="s">
        <v>396</v>
      </c>
      <c r="C764" s="25" t="s">
        <v>164</v>
      </c>
      <c r="D764" s="25" t="s">
        <v>149</v>
      </c>
      <c r="E764" s="25" t="s">
        <v>841</v>
      </c>
      <c r="F764" s="25" t="s">
        <v>275</v>
      </c>
      <c r="G764" s="67">
        <f>H764</f>
        <v>0</v>
      </c>
      <c r="H764" s="67">
        <v>0</v>
      </c>
      <c r="I764" s="67"/>
    </row>
    <row r="765" spans="1:9" ht="27">
      <c r="A765" s="269" t="s">
        <v>139</v>
      </c>
      <c r="B765" s="138" t="s">
        <v>395</v>
      </c>
      <c r="C765" s="138" t="s">
        <v>148</v>
      </c>
      <c r="D765" s="138" t="s">
        <v>148</v>
      </c>
      <c r="E765" s="138" t="s">
        <v>307</v>
      </c>
      <c r="F765" s="138" t="s">
        <v>393</v>
      </c>
      <c r="G765" s="75">
        <f aca="true" t="shared" si="58" ref="G765:G777">H765+I765</f>
        <v>2560.026</v>
      </c>
      <c r="H765" s="95">
        <f>H766</f>
        <v>2560.026</v>
      </c>
      <c r="I765" s="95">
        <f>I766</f>
        <v>0</v>
      </c>
    </row>
    <row r="766" spans="1:9" ht="41.25">
      <c r="A766" s="36" t="s">
        <v>382</v>
      </c>
      <c r="B766" s="59" t="s">
        <v>395</v>
      </c>
      <c r="C766" s="25" t="s">
        <v>147</v>
      </c>
      <c r="D766" s="25" t="s">
        <v>160</v>
      </c>
      <c r="E766" s="25" t="s">
        <v>307</v>
      </c>
      <c r="F766" s="25" t="s">
        <v>393</v>
      </c>
      <c r="G766" s="67">
        <f t="shared" si="58"/>
        <v>2560.026</v>
      </c>
      <c r="H766" s="87">
        <f>H767</f>
        <v>2560.026</v>
      </c>
      <c r="I766" s="87">
        <f>I767</f>
        <v>0</v>
      </c>
    </row>
    <row r="767" spans="1:9" ht="27">
      <c r="A767" s="36" t="s">
        <v>342</v>
      </c>
      <c r="B767" s="59" t="s">
        <v>395</v>
      </c>
      <c r="C767" s="25" t="s">
        <v>147</v>
      </c>
      <c r="D767" s="25" t="s">
        <v>160</v>
      </c>
      <c r="E767" s="25" t="s">
        <v>15</v>
      </c>
      <c r="F767" s="25" t="s">
        <v>393</v>
      </c>
      <c r="G767" s="67">
        <f t="shared" si="58"/>
        <v>2560.026</v>
      </c>
      <c r="H767" s="87">
        <f>H768</f>
        <v>2560.026</v>
      </c>
      <c r="I767" s="87">
        <f>I768+I775</f>
        <v>0</v>
      </c>
    </row>
    <row r="768" spans="1:10" ht="41.25">
      <c r="A768" s="10" t="s">
        <v>888</v>
      </c>
      <c r="B768" s="59" t="s">
        <v>395</v>
      </c>
      <c r="C768" s="25" t="s">
        <v>147</v>
      </c>
      <c r="D768" s="25" t="s">
        <v>160</v>
      </c>
      <c r="E768" s="25" t="s">
        <v>16</v>
      </c>
      <c r="F768" s="25" t="s">
        <v>393</v>
      </c>
      <c r="G768" s="67">
        <f t="shared" si="58"/>
        <v>2560.026</v>
      </c>
      <c r="H768" s="87">
        <f>H771+H773+H775+H770</f>
        <v>2560.026</v>
      </c>
      <c r="I768" s="87">
        <f>I771+I773+I775</f>
        <v>0</v>
      </c>
      <c r="J768" s="66"/>
    </row>
    <row r="769" spans="1:10" ht="75" customHeight="1">
      <c r="A769" s="10" t="s">
        <v>182</v>
      </c>
      <c r="B769" s="59" t="s">
        <v>395</v>
      </c>
      <c r="C769" s="25" t="s">
        <v>147</v>
      </c>
      <c r="D769" s="25" t="s">
        <v>160</v>
      </c>
      <c r="E769" s="25" t="s">
        <v>19</v>
      </c>
      <c r="F769" s="25" t="s">
        <v>152</v>
      </c>
      <c r="G769" s="67">
        <f t="shared" si="58"/>
        <v>826.49</v>
      </c>
      <c r="H769" s="87">
        <f>H770</f>
        <v>826.49</v>
      </c>
      <c r="I769" s="87">
        <f>I770</f>
        <v>0</v>
      </c>
      <c r="J769" s="66"/>
    </row>
    <row r="770" spans="1:9" ht="27">
      <c r="A770" s="10" t="s">
        <v>184</v>
      </c>
      <c r="B770" s="59" t="s">
        <v>395</v>
      </c>
      <c r="C770" s="25" t="s">
        <v>147</v>
      </c>
      <c r="D770" s="25" t="s">
        <v>160</v>
      </c>
      <c r="E770" s="25" t="s">
        <v>19</v>
      </c>
      <c r="F770" s="25" t="s">
        <v>183</v>
      </c>
      <c r="G770" s="67">
        <f t="shared" si="58"/>
        <v>826.49</v>
      </c>
      <c r="H770" s="67">
        <f>634.785+191.705</f>
        <v>826.49</v>
      </c>
      <c r="I770" s="87"/>
    </row>
    <row r="771" spans="1:9" ht="27">
      <c r="A771" s="10" t="s">
        <v>185</v>
      </c>
      <c r="B771" s="59" t="s">
        <v>395</v>
      </c>
      <c r="C771" s="25" t="s">
        <v>147</v>
      </c>
      <c r="D771" s="25" t="s">
        <v>160</v>
      </c>
      <c r="E771" s="25" t="s">
        <v>19</v>
      </c>
      <c r="F771" s="25" t="s">
        <v>156</v>
      </c>
      <c r="G771" s="67">
        <f t="shared" si="58"/>
        <v>156.8</v>
      </c>
      <c r="H771" s="87">
        <f>H772</f>
        <v>156.8</v>
      </c>
      <c r="I771" s="87">
        <f>I772</f>
        <v>0</v>
      </c>
    </row>
    <row r="772" spans="1:9" ht="41.25">
      <c r="A772" s="10" t="s">
        <v>186</v>
      </c>
      <c r="B772" s="59" t="s">
        <v>395</v>
      </c>
      <c r="C772" s="25" t="s">
        <v>147</v>
      </c>
      <c r="D772" s="25" t="s">
        <v>160</v>
      </c>
      <c r="E772" s="25" t="s">
        <v>19</v>
      </c>
      <c r="F772" s="25" t="s">
        <v>187</v>
      </c>
      <c r="G772" s="67">
        <f t="shared" si="58"/>
        <v>156.8</v>
      </c>
      <c r="H772" s="67">
        <f>61.8+50+45</f>
        <v>156.8</v>
      </c>
      <c r="I772" s="87"/>
    </row>
    <row r="773" spans="1:9" ht="13.5">
      <c r="A773" s="10" t="s">
        <v>190</v>
      </c>
      <c r="B773" s="59" t="s">
        <v>395</v>
      </c>
      <c r="C773" s="25" t="s">
        <v>147</v>
      </c>
      <c r="D773" s="25" t="s">
        <v>160</v>
      </c>
      <c r="E773" s="25" t="s">
        <v>19</v>
      </c>
      <c r="F773" s="25" t="s">
        <v>191</v>
      </c>
      <c r="G773" s="67">
        <f t="shared" si="58"/>
        <v>2</v>
      </c>
      <c r="H773" s="67">
        <f>H774</f>
        <v>2</v>
      </c>
      <c r="I773" s="87"/>
    </row>
    <row r="774" spans="1:9" ht="13.5">
      <c r="A774" s="10" t="s">
        <v>188</v>
      </c>
      <c r="B774" s="59" t="s">
        <v>395</v>
      </c>
      <c r="C774" s="25" t="s">
        <v>147</v>
      </c>
      <c r="D774" s="25" t="s">
        <v>160</v>
      </c>
      <c r="E774" s="25" t="s">
        <v>19</v>
      </c>
      <c r="F774" s="25" t="s">
        <v>189</v>
      </c>
      <c r="G774" s="67">
        <f t="shared" si="58"/>
        <v>2</v>
      </c>
      <c r="H774" s="67">
        <v>2</v>
      </c>
      <c r="I774" s="87"/>
    </row>
    <row r="775" spans="1:11" ht="13.5">
      <c r="A775" s="38" t="s">
        <v>162</v>
      </c>
      <c r="B775" s="136" t="s">
        <v>395</v>
      </c>
      <c r="C775" s="42" t="s">
        <v>147</v>
      </c>
      <c r="D775" s="42" t="s">
        <v>160</v>
      </c>
      <c r="E775" s="42" t="s">
        <v>20</v>
      </c>
      <c r="F775" s="42" t="s">
        <v>393</v>
      </c>
      <c r="G775" s="76">
        <f t="shared" si="58"/>
        <v>1574.7359999999999</v>
      </c>
      <c r="H775" s="94">
        <f>H776</f>
        <v>1574.7359999999999</v>
      </c>
      <c r="I775" s="94">
        <f>I776</f>
        <v>0</v>
      </c>
      <c r="J775" s="86"/>
      <c r="K775" s="66"/>
    </row>
    <row r="776" spans="1:9" ht="73.5" customHeight="1">
      <c r="A776" s="10" t="s">
        <v>182</v>
      </c>
      <c r="B776" s="59" t="s">
        <v>395</v>
      </c>
      <c r="C776" s="25" t="s">
        <v>147</v>
      </c>
      <c r="D776" s="25" t="s">
        <v>160</v>
      </c>
      <c r="E776" s="25" t="s">
        <v>20</v>
      </c>
      <c r="F776" s="25" t="s">
        <v>152</v>
      </c>
      <c r="G776" s="67">
        <f t="shared" si="58"/>
        <v>1574.7359999999999</v>
      </c>
      <c r="H776" s="67">
        <f>H777</f>
        <v>1574.7359999999999</v>
      </c>
      <c r="I776" s="67">
        <f>I777</f>
        <v>0</v>
      </c>
    </row>
    <row r="777" spans="1:9" ht="29.25" customHeight="1">
      <c r="A777" s="10" t="s">
        <v>184</v>
      </c>
      <c r="B777" s="59" t="s">
        <v>395</v>
      </c>
      <c r="C777" s="25" t="s">
        <v>147</v>
      </c>
      <c r="D777" s="25" t="s">
        <v>160</v>
      </c>
      <c r="E777" s="25" t="s">
        <v>20</v>
      </c>
      <c r="F777" s="25" t="s">
        <v>183</v>
      </c>
      <c r="G777" s="67">
        <f t="shared" si="58"/>
        <v>1574.7359999999999</v>
      </c>
      <c r="H777" s="67">
        <f>1209.475+365.261</f>
        <v>1574.7359999999999</v>
      </c>
      <c r="I777" s="96"/>
    </row>
    <row r="778" spans="1:9" s="29" customFormat="1" ht="13.5">
      <c r="A778" s="273" t="s">
        <v>140</v>
      </c>
      <c r="B778" s="274"/>
      <c r="C778" s="274"/>
      <c r="D778" s="274"/>
      <c r="E778" s="274"/>
      <c r="F778" s="274"/>
      <c r="G778" s="75">
        <f>I778+H778</f>
        <v>677598.24982</v>
      </c>
      <c r="H778" s="75">
        <f>H12+H502+H518+H560+H765</f>
        <v>338655.63612000004</v>
      </c>
      <c r="I778" s="75">
        <f>I12+I502+I518+I560+I765</f>
        <v>338942.6137</v>
      </c>
    </row>
    <row r="779" spans="7:8" ht="13.5">
      <c r="G779" s="148"/>
      <c r="H779" s="149"/>
    </row>
    <row r="780" spans="7:9" ht="13.5">
      <c r="G780" s="66"/>
      <c r="H780" s="66"/>
      <c r="I780" s="66"/>
    </row>
    <row r="781" spans="7:9" ht="13.5">
      <c r="G781" s="66"/>
      <c r="H781" s="66"/>
      <c r="I781" s="66"/>
    </row>
    <row r="782" spans="7:9" ht="13.5">
      <c r="G782" s="66"/>
      <c r="H782" s="66"/>
      <c r="I782" s="66"/>
    </row>
    <row r="783" spans="5:9" ht="13.5">
      <c r="E783" s="197"/>
      <c r="G783" s="66"/>
      <c r="H783" s="66"/>
      <c r="I783" s="66"/>
    </row>
    <row r="784" ht="13.5">
      <c r="G784" s="275"/>
    </row>
    <row r="795" ht="13.5">
      <c r="J795" s="66"/>
    </row>
    <row r="796" spans="10:11" ht="13.5">
      <c r="J796" s="66"/>
      <c r="K796" s="66"/>
    </row>
    <row r="797" spans="10:11" ht="13.5">
      <c r="J797" s="66"/>
      <c r="K797" s="66"/>
    </row>
  </sheetData>
  <sheetProtection/>
  <mergeCells count="16">
    <mergeCell ref="G10:G11"/>
    <mergeCell ref="H10:I10"/>
    <mergeCell ref="G1:I1"/>
    <mergeCell ref="F2:I2"/>
    <mergeCell ref="B3:F3"/>
    <mergeCell ref="G3:I3"/>
    <mergeCell ref="B4:F4"/>
    <mergeCell ref="G4:I4"/>
    <mergeCell ref="A6:I6"/>
    <mergeCell ref="A7:I7"/>
    <mergeCell ref="A10:A11"/>
    <mergeCell ref="B10:B11"/>
    <mergeCell ref="C10:C11"/>
    <mergeCell ref="D10:D11"/>
    <mergeCell ref="E10:E11"/>
    <mergeCell ref="F10:F11"/>
  </mergeCells>
  <printOptions/>
  <pageMargins left="0.7086614173228347" right="0.7086614173228347" top="0.7480314960629921" bottom="0.7480314960629921" header="0.31496062992125984" footer="0.31496062992125984"/>
  <pageSetup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K258"/>
  <sheetViews>
    <sheetView view="pageBreakPreview" zoomScale="90" zoomScaleSheetLayoutView="90" zoomScalePageLayoutView="0" workbookViewId="0" topLeftCell="A157">
      <selection activeCell="B250" sqref="B250:E252"/>
    </sheetView>
  </sheetViews>
  <sheetFormatPr defaultColWidth="8.625" defaultRowHeight="12.75"/>
  <cols>
    <col min="1" max="1" width="73.625" style="285" customWidth="1"/>
    <col min="2" max="2" width="6.625" style="16" customWidth="1"/>
    <col min="3" max="3" width="18.50390625" style="204" customWidth="1"/>
    <col min="4" max="4" width="16.125" style="66" customWidth="1"/>
    <col min="5" max="6" width="16.50390625" style="16" customWidth="1"/>
    <col min="7" max="7" width="18.625" style="16" customWidth="1"/>
    <col min="8" max="8" width="16.875" style="16" customWidth="1"/>
    <col min="9" max="9" width="16.00390625" style="16" customWidth="1"/>
    <col min="10" max="10" width="13.875" style="16" bestFit="1" customWidth="1"/>
    <col min="11" max="11" width="11.00390625" style="16" bestFit="1" customWidth="1"/>
    <col min="12" max="16384" width="8.625" style="16" customWidth="1"/>
  </cols>
  <sheetData>
    <row r="1" spans="1:4" ht="13.5">
      <c r="A1" s="246" t="s">
        <v>900</v>
      </c>
      <c r="B1" s="246"/>
      <c r="C1" s="246"/>
      <c r="D1" s="246"/>
    </row>
    <row r="2" spans="1:4" ht="13.5">
      <c r="A2" s="246" t="s">
        <v>389</v>
      </c>
      <c r="B2" s="246"/>
      <c r="C2" s="246"/>
      <c r="D2" s="246"/>
    </row>
    <row r="3" spans="1:4" ht="13.5">
      <c r="A3" s="246" t="s">
        <v>428</v>
      </c>
      <c r="B3" s="246"/>
      <c r="C3" s="246"/>
      <c r="D3" s="246"/>
    </row>
    <row r="4" spans="1:4" ht="13.5">
      <c r="A4" s="247" t="s">
        <v>958</v>
      </c>
      <c r="B4" s="247"/>
      <c r="C4" s="247"/>
      <c r="D4" s="247"/>
    </row>
    <row r="5" spans="1:2" ht="5.25" customHeight="1">
      <c r="A5" s="202"/>
      <c r="B5" s="203"/>
    </row>
    <row r="6" spans="1:4" ht="60.75" customHeight="1">
      <c r="A6" s="249" t="s">
        <v>755</v>
      </c>
      <c r="B6" s="249"/>
      <c r="C6" s="249"/>
      <c r="D6" s="249"/>
    </row>
    <row r="7" spans="1:4" ht="3.75" customHeight="1">
      <c r="A7" s="198"/>
      <c r="B7" s="198"/>
      <c r="C7" s="198"/>
      <c r="D7" s="205"/>
    </row>
    <row r="8" spans="1:4" ht="13.5">
      <c r="A8" s="202"/>
      <c r="B8" s="206"/>
      <c r="C8" s="207"/>
      <c r="D8" s="276" t="s">
        <v>137</v>
      </c>
    </row>
    <row r="9" spans="1:4" ht="39.75" customHeight="1">
      <c r="A9" s="8" t="s">
        <v>331</v>
      </c>
      <c r="B9" s="8" t="s">
        <v>280</v>
      </c>
      <c r="C9" s="8" t="s">
        <v>333</v>
      </c>
      <c r="D9" s="67" t="s">
        <v>889</v>
      </c>
    </row>
    <row r="10" spans="1:4" ht="10.5" customHeight="1">
      <c r="A10" s="8">
        <v>1</v>
      </c>
      <c r="B10" s="8">
        <v>2</v>
      </c>
      <c r="C10" s="8">
        <v>3</v>
      </c>
      <c r="D10" s="277">
        <v>4</v>
      </c>
    </row>
    <row r="11" spans="1:4" s="27" customFormat="1" ht="18.75" customHeight="1">
      <c r="A11" s="252" t="s">
        <v>125</v>
      </c>
      <c r="B11" s="252"/>
      <c r="C11" s="252"/>
      <c r="D11" s="252"/>
    </row>
    <row r="12" spans="1:6" ht="35.25" customHeight="1">
      <c r="A12" s="61" t="s">
        <v>458</v>
      </c>
      <c r="B12" s="68" t="s">
        <v>393</v>
      </c>
      <c r="C12" s="68" t="s">
        <v>33</v>
      </c>
      <c r="D12" s="75">
        <f>D13+D34+D42+D45+D58+D63+D66+D69+D60+D71</f>
        <v>474234.24469</v>
      </c>
      <c r="E12" s="66"/>
      <c r="F12" s="66"/>
    </row>
    <row r="13" spans="1:7" s="85" customFormat="1" ht="30" customHeight="1">
      <c r="A13" s="38" t="s">
        <v>283</v>
      </c>
      <c r="B13" s="56" t="s">
        <v>396</v>
      </c>
      <c r="C13" s="56" t="s">
        <v>51</v>
      </c>
      <c r="D13" s="76">
        <f>D14+D15+D19+D22+D25+D26+D29+D30+D31+D32+D33+D18+D24</f>
        <v>315594.90739</v>
      </c>
      <c r="E13" s="278"/>
      <c r="F13" s="278"/>
      <c r="G13" s="278"/>
    </row>
    <row r="14" spans="1:6" s="27" customFormat="1" ht="16.5" customHeight="1">
      <c r="A14" s="10" t="s">
        <v>242</v>
      </c>
      <c r="B14" s="12" t="s">
        <v>396</v>
      </c>
      <c r="C14" s="12" t="s">
        <v>53</v>
      </c>
      <c r="D14" s="67">
        <f>500+200+50+370+60+110</f>
        <v>1290</v>
      </c>
      <c r="E14" s="108"/>
      <c r="F14" s="108"/>
    </row>
    <row r="15" spans="1:4" s="27" customFormat="1" ht="40.5" customHeight="1" hidden="1">
      <c r="A15" s="38" t="s">
        <v>553</v>
      </c>
      <c r="B15" s="56" t="s">
        <v>396</v>
      </c>
      <c r="C15" s="56" t="s">
        <v>554</v>
      </c>
      <c r="D15" s="76">
        <f>D16+D17</f>
        <v>0</v>
      </c>
    </row>
    <row r="16" spans="1:4" s="27" customFormat="1" ht="62.25" customHeight="1" hidden="1">
      <c r="A16" s="10" t="s">
        <v>597</v>
      </c>
      <c r="B16" s="12" t="s">
        <v>396</v>
      </c>
      <c r="C16" s="12" t="s">
        <v>555</v>
      </c>
      <c r="D16" s="67"/>
    </row>
    <row r="17" spans="1:4" s="27" customFormat="1" ht="41.25" customHeight="1" hidden="1">
      <c r="A17" s="10" t="s">
        <v>660</v>
      </c>
      <c r="B17" s="12" t="s">
        <v>396</v>
      </c>
      <c r="C17" s="12" t="s">
        <v>652</v>
      </c>
      <c r="D17" s="67"/>
    </row>
    <row r="18" spans="1:6" s="27" customFormat="1" ht="29.25" customHeight="1">
      <c r="A18" s="10" t="s">
        <v>772</v>
      </c>
      <c r="B18" s="12" t="s">
        <v>396</v>
      </c>
      <c r="C18" s="12" t="s">
        <v>771</v>
      </c>
      <c r="D18" s="67">
        <v>457</v>
      </c>
      <c r="E18" s="16"/>
      <c r="F18" s="108"/>
    </row>
    <row r="19" spans="1:7" s="27" customFormat="1" ht="43.5" customHeight="1" hidden="1">
      <c r="A19" s="57" t="s">
        <v>633</v>
      </c>
      <c r="B19" s="12" t="s">
        <v>804</v>
      </c>
      <c r="C19" s="69"/>
      <c r="D19" s="70">
        <f>D20+D21</f>
        <v>0</v>
      </c>
      <c r="G19" s="108"/>
    </row>
    <row r="20" spans="1:7" s="27" customFormat="1" ht="46.5" customHeight="1" hidden="1">
      <c r="A20" s="10" t="s">
        <v>634</v>
      </c>
      <c r="B20" s="12" t="s">
        <v>805</v>
      </c>
      <c r="C20" s="12" t="s">
        <v>651</v>
      </c>
      <c r="D20" s="67"/>
      <c r="E20" s="108"/>
      <c r="G20" s="108"/>
    </row>
    <row r="21" spans="1:7" s="27" customFormat="1" ht="55.5" customHeight="1" hidden="1">
      <c r="A21" s="10" t="s">
        <v>635</v>
      </c>
      <c r="B21" s="12" t="s">
        <v>395</v>
      </c>
      <c r="C21" s="12" t="s">
        <v>692</v>
      </c>
      <c r="D21" s="67"/>
      <c r="G21" s="108"/>
    </row>
    <row r="22" spans="1:4" s="27" customFormat="1" ht="71.25" customHeight="1" hidden="1">
      <c r="A22" s="10" t="s">
        <v>635</v>
      </c>
      <c r="B22" s="12" t="s">
        <v>806</v>
      </c>
      <c r="C22" s="12" t="s">
        <v>652</v>
      </c>
      <c r="D22" s="67"/>
    </row>
    <row r="23" spans="1:6" s="27" customFormat="1" ht="30.75" customHeight="1">
      <c r="A23" s="61" t="s">
        <v>854</v>
      </c>
      <c r="B23" s="68" t="s">
        <v>396</v>
      </c>
      <c r="C23" s="68"/>
      <c r="D23" s="75">
        <f>D24+D25</f>
        <v>10362.03539</v>
      </c>
      <c r="E23" s="108"/>
      <c r="F23" s="108"/>
    </row>
    <row r="24" spans="1:8" s="27" customFormat="1" ht="30" customHeight="1">
      <c r="A24" s="10" t="s">
        <v>837</v>
      </c>
      <c r="B24" s="12" t="s">
        <v>396</v>
      </c>
      <c r="C24" s="12" t="s">
        <v>838</v>
      </c>
      <c r="D24" s="67">
        <f>11729.4507-1794.60596</f>
        <v>9934.844739999999</v>
      </c>
      <c r="F24" s="108"/>
      <c r="G24" s="108"/>
      <c r="H24" s="108"/>
    </row>
    <row r="25" spans="1:4" s="27" customFormat="1" ht="45" customHeight="1">
      <c r="A25" s="10" t="s">
        <v>741</v>
      </c>
      <c r="B25" s="12" t="s">
        <v>396</v>
      </c>
      <c r="C25" s="12" t="s">
        <v>742</v>
      </c>
      <c r="D25" s="67">
        <f>118.5+300+1.39065+7.3</f>
        <v>427.19065</v>
      </c>
    </row>
    <row r="26" spans="1:4" ht="41.25" customHeight="1">
      <c r="A26" s="61" t="s">
        <v>948</v>
      </c>
      <c r="B26" s="68" t="s">
        <v>396</v>
      </c>
      <c r="C26" s="68" t="s">
        <v>54</v>
      </c>
      <c r="D26" s="75">
        <f>D27+D28</f>
        <v>97447.75200000001</v>
      </c>
    </row>
    <row r="27" spans="1:4" ht="46.5" customHeight="1">
      <c r="A27" s="10" t="s">
        <v>949</v>
      </c>
      <c r="B27" s="12" t="s">
        <v>396</v>
      </c>
      <c r="C27" s="12" t="s">
        <v>54</v>
      </c>
      <c r="D27" s="67">
        <f>87617.981-240-881.116-100+1061.26+900+133+2.3</f>
        <v>88493.425</v>
      </c>
    </row>
    <row r="28" spans="1:4" ht="47.25" customHeight="1">
      <c r="A28" s="10" t="s">
        <v>950</v>
      </c>
      <c r="B28" s="12" t="s">
        <v>396</v>
      </c>
      <c r="C28" s="12" t="s">
        <v>54</v>
      </c>
      <c r="D28" s="67">
        <f>2126.427+6827.9</f>
        <v>8954.327</v>
      </c>
    </row>
    <row r="29" spans="1:5" ht="42" customHeight="1">
      <c r="A29" s="10" t="s">
        <v>112</v>
      </c>
      <c r="B29" s="12" t="s">
        <v>396</v>
      </c>
      <c r="C29" s="12" t="s">
        <v>65</v>
      </c>
      <c r="D29" s="67">
        <v>166876.77</v>
      </c>
      <c r="E29" s="66"/>
    </row>
    <row r="30" spans="1:4" ht="30" customHeight="1">
      <c r="A30" s="10" t="s">
        <v>598</v>
      </c>
      <c r="B30" s="12" t="s">
        <v>396</v>
      </c>
      <c r="C30" s="12" t="s">
        <v>557</v>
      </c>
      <c r="D30" s="67">
        <v>7825.95</v>
      </c>
    </row>
    <row r="31" spans="1:4" ht="48" customHeight="1">
      <c r="A31" s="10" t="s">
        <v>570</v>
      </c>
      <c r="B31" s="12" t="s">
        <v>396</v>
      </c>
      <c r="C31" s="12" t="s">
        <v>811</v>
      </c>
      <c r="D31" s="67">
        <v>1130</v>
      </c>
    </row>
    <row r="32" spans="1:4" ht="44.25" customHeight="1">
      <c r="A32" s="10" t="s">
        <v>729</v>
      </c>
      <c r="B32" s="12" t="s">
        <v>396</v>
      </c>
      <c r="C32" s="12" t="s">
        <v>937</v>
      </c>
      <c r="D32" s="67">
        <v>10900.4</v>
      </c>
    </row>
    <row r="33" spans="1:4" ht="42.75" customHeight="1">
      <c r="A33" s="10" t="s">
        <v>724</v>
      </c>
      <c r="B33" s="12" t="s">
        <v>396</v>
      </c>
      <c r="C33" s="12" t="s">
        <v>730</v>
      </c>
      <c r="D33" s="67">
        <v>19305</v>
      </c>
    </row>
    <row r="34" spans="1:6" s="85" customFormat="1" ht="33" customHeight="1">
      <c r="A34" s="38" t="s">
        <v>284</v>
      </c>
      <c r="B34" s="56" t="s">
        <v>396</v>
      </c>
      <c r="C34" s="56" t="s">
        <v>46</v>
      </c>
      <c r="D34" s="76">
        <f>D35+D36+D37+D40+D41</f>
        <v>86190.367</v>
      </c>
      <c r="F34" s="278"/>
    </row>
    <row r="35" spans="1:7" ht="24.75" customHeight="1">
      <c r="A35" s="10" t="s">
        <v>285</v>
      </c>
      <c r="B35" s="12" t="s">
        <v>396</v>
      </c>
      <c r="C35" s="12" t="s">
        <v>47</v>
      </c>
      <c r="D35" s="67">
        <f>200+100+40+40</f>
        <v>380</v>
      </c>
      <c r="F35" s="66"/>
      <c r="G35" s="66"/>
    </row>
    <row r="36" spans="1:8" ht="33" customHeight="1">
      <c r="A36" s="10" t="s">
        <v>777</v>
      </c>
      <c r="B36" s="12" t="s">
        <v>396</v>
      </c>
      <c r="C36" s="12" t="s">
        <v>773</v>
      </c>
      <c r="D36" s="67">
        <v>163</v>
      </c>
      <c r="F36" s="66"/>
      <c r="G36" s="66"/>
      <c r="H36" s="66"/>
    </row>
    <row r="37" spans="1:5" ht="59.25" customHeight="1">
      <c r="A37" s="61" t="s">
        <v>951</v>
      </c>
      <c r="B37" s="68" t="s">
        <v>396</v>
      </c>
      <c r="C37" s="68" t="s">
        <v>49</v>
      </c>
      <c r="D37" s="75">
        <f>D38+D39</f>
        <v>38677.393000000004</v>
      </c>
      <c r="E37" s="28"/>
    </row>
    <row r="38" spans="1:5" ht="59.25" customHeight="1">
      <c r="A38" s="10" t="s">
        <v>952</v>
      </c>
      <c r="B38" s="12" t="s">
        <v>396</v>
      </c>
      <c r="C38" s="12" t="s">
        <v>49</v>
      </c>
      <c r="D38" s="67">
        <f>32552.606+1610.705+450+1092.409+769</f>
        <v>36474.72</v>
      </c>
      <c r="E38" s="28"/>
    </row>
    <row r="39" spans="1:5" ht="59.25" customHeight="1">
      <c r="A39" s="10" t="s">
        <v>953</v>
      </c>
      <c r="B39" s="12" t="s">
        <v>396</v>
      </c>
      <c r="C39" s="12" t="s">
        <v>49</v>
      </c>
      <c r="D39" s="67">
        <f>2033+169.673</f>
        <v>2202.673</v>
      </c>
      <c r="E39" s="28"/>
    </row>
    <row r="40" spans="1:5" ht="45" customHeight="1">
      <c r="A40" s="10" t="s">
        <v>113</v>
      </c>
      <c r="B40" s="12" t="s">
        <v>396</v>
      </c>
      <c r="C40" s="12" t="s">
        <v>50</v>
      </c>
      <c r="D40" s="67">
        <v>41476.941</v>
      </c>
      <c r="E40" s="28"/>
    </row>
    <row r="41" spans="1:5" ht="58.5" customHeight="1">
      <c r="A41" s="10" t="s">
        <v>114</v>
      </c>
      <c r="B41" s="12" t="s">
        <v>396</v>
      </c>
      <c r="C41" s="12" t="s">
        <v>92</v>
      </c>
      <c r="D41" s="67">
        <v>5493.033</v>
      </c>
      <c r="E41" s="28"/>
    </row>
    <row r="42" spans="1:4" s="85" customFormat="1" ht="16.5" customHeight="1">
      <c r="A42" s="38" t="s">
        <v>286</v>
      </c>
      <c r="B42" s="56" t="s">
        <v>396</v>
      </c>
      <c r="C42" s="56" t="s">
        <v>55</v>
      </c>
      <c r="D42" s="76">
        <f>D43+D44</f>
        <v>1884.5</v>
      </c>
    </row>
    <row r="43" spans="1:4" ht="16.5" customHeight="1">
      <c r="A43" s="10" t="s">
        <v>248</v>
      </c>
      <c r="B43" s="12" t="s">
        <v>396</v>
      </c>
      <c r="C43" s="12" t="s">
        <v>57</v>
      </c>
      <c r="D43" s="67">
        <v>250</v>
      </c>
    </row>
    <row r="44" spans="1:7" ht="18.75" customHeight="1">
      <c r="A44" s="10" t="s">
        <v>243</v>
      </c>
      <c r="B44" s="12" t="s">
        <v>396</v>
      </c>
      <c r="C44" s="12" t="s">
        <v>58</v>
      </c>
      <c r="D44" s="67">
        <f>1503+31.5+100</f>
        <v>1634.5</v>
      </c>
      <c r="F44" s="66"/>
      <c r="G44" s="66"/>
    </row>
    <row r="45" spans="1:6" s="85" customFormat="1" ht="17.25" customHeight="1">
      <c r="A45" s="38" t="s">
        <v>287</v>
      </c>
      <c r="B45" s="56" t="s">
        <v>396</v>
      </c>
      <c r="C45" s="56" t="s">
        <v>59</v>
      </c>
      <c r="D45" s="76">
        <f>SUM(D46:D57)</f>
        <v>22072.535</v>
      </c>
      <c r="F45" s="278"/>
    </row>
    <row r="46" spans="1:4" ht="19.5" customHeight="1" hidden="1">
      <c r="A46" s="10" t="s">
        <v>786</v>
      </c>
      <c r="B46" s="12" t="s">
        <v>175</v>
      </c>
      <c r="C46" s="12" t="s">
        <v>787</v>
      </c>
      <c r="D46" s="67"/>
    </row>
    <row r="47" spans="1:4" ht="29.25" customHeight="1">
      <c r="A47" s="10" t="s">
        <v>786</v>
      </c>
      <c r="B47" s="12" t="s">
        <v>396</v>
      </c>
      <c r="C47" s="12" t="s">
        <v>787</v>
      </c>
      <c r="D47" s="67">
        <v>80</v>
      </c>
    </row>
    <row r="48" spans="1:7" ht="28.5" customHeight="1">
      <c r="A48" s="10" t="s">
        <v>901</v>
      </c>
      <c r="B48" s="12" t="s">
        <v>396</v>
      </c>
      <c r="C48" s="25" t="s">
        <v>774</v>
      </c>
      <c r="D48" s="67">
        <v>80</v>
      </c>
      <c r="F48" s="66"/>
      <c r="G48" s="214"/>
    </row>
    <row r="49" spans="1:4" ht="20.25" customHeight="1">
      <c r="A49" s="10" t="s">
        <v>911</v>
      </c>
      <c r="B49" s="12" t="s">
        <v>396</v>
      </c>
      <c r="C49" s="25" t="s">
        <v>61</v>
      </c>
      <c r="D49" s="67">
        <f>6939.203-405.024+20+78.527</f>
        <v>6632.706</v>
      </c>
    </row>
    <row r="50" spans="1:7" ht="24" customHeight="1">
      <c r="A50" s="10" t="s">
        <v>795</v>
      </c>
      <c r="B50" s="12" t="s">
        <v>396</v>
      </c>
      <c r="C50" s="25" t="s">
        <v>62</v>
      </c>
      <c r="D50" s="67">
        <f>13957.675-410.087+222.8</f>
        <v>13770.387999999999</v>
      </c>
      <c r="F50" s="66"/>
      <c r="G50" s="66"/>
    </row>
    <row r="51" spans="1:5" ht="21" customHeight="1" hidden="1">
      <c r="A51" s="10" t="s">
        <v>236</v>
      </c>
      <c r="B51" s="12" t="s">
        <v>175</v>
      </c>
      <c r="C51" s="12" t="s">
        <v>63</v>
      </c>
      <c r="D51" s="67"/>
      <c r="E51" s="28"/>
    </row>
    <row r="52" spans="1:6" ht="21" customHeight="1" hidden="1">
      <c r="A52" s="10" t="s">
        <v>237</v>
      </c>
      <c r="B52" s="12" t="s">
        <v>175</v>
      </c>
      <c r="C52" s="12" t="s">
        <v>64</v>
      </c>
      <c r="D52" s="67"/>
      <c r="E52" s="28"/>
      <c r="F52" s="66"/>
    </row>
    <row r="53" spans="1:5" ht="31.5" customHeight="1" hidden="1">
      <c r="A53" s="57" t="s">
        <v>636</v>
      </c>
      <c r="B53" s="69" t="s">
        <v>396</v>
      </c>
      <c r="C53" s="12" t="s">
        <v>787</v>
      </c>
      <c r="D53" s="70"/>
      <c r="E53" s="28"/>
    </row>
    <row r="54" spans="1:5" ht="42" customHeight="1" hidden="1">
      <c r="A54" s="10" t="s">
        <v>637</v>
      </c>
      <c r="B54" s="12" t="s">
        <v>396</v>
      </c>
      <c r="C54" s="12" t="s">
        <v>796</v>
      </c>
      <c r="D54" s="67"/>
      <c r="E54" s="66"/>
    </row>
    <row r="55" spans="1:5" ht="59.25" customHeight="1" hidden="1">
      <c r="A55" s="10" t="s">
        <v>638</v>
      </c>
      <c r="B55" s="12" t="s">
        <v>396</v>
      </c>
      <c r="C55" s="12" t="s">
        <v>797</v>
      </c>
      <c r="D55" s="67"/>
      <c r="E55" s="66"/>
    </row>
    <row r="56" spans="1:5" ht="38.25" customHeight="1">
      <c r="A56" s="10" t="s">
        <v>955</v>
      </c>
      <c r="B56" s="12" t="s">
        <v>396</v>
      </c>
      <c r="C56" s="12" t="s">
        <v>946</v>
      </c>
      <c r="D56" s="67">
        <f>410.087+405.024</f>
        <v>815.111</v>
      </c>
      <c r="E56" s="66"/>
    </row>
    <row r="57" spans="1:5" ht="45" customHeight="1">
      <c r="A57" s="10" t="s">
        <v>810</v>
      </c>
      <c r="B57" s="12" t="s">
        <v>396</v>
      </c>
      <c r="C57" s="12" t="s">
        <v>796</v>
      </c>
      <c r="D57" s="67">
        <v>694.33</v>
      </c>
      <c r="E57" s="66"/>
    </row>
    <row r="58" spans="1:4" s="85" customFormat="1" ht="17.25" customHeight="1">
      <c r="A58" s="38" t="s">
        <v>288</v>
      </c>
      <c r="B58" s="56" t="s">
        <v>396</v>
      </c>
      <c r="C58" s="56" t="s">
        <v>66</v>
      </c>
      <c r="D58" s="76">
        <f>D59</f>
        <v>50</v>
      </c>
    </row>
    <row r="59" spans="1:7" s="29" customFormat="1" ht="17.25" customHeight="1">
      <c r="A59" s="10" t="s">
        <v>740</v>
      </c>
      <c r="B59" s="12" t="s">
        <v>396</v>
      </c>
      <c r="C59" s="12" t="s">
        <v>67</v>
      </c>
      <c r="D59" s="67">
        <v>50</v>
      </c>
      <c r="F59" s="73"/>
      <c r="G59" s="73"/>
    </row>
    <row r="60" spans="1:4" s="85" customFormat="1" ht="17.25" customHeight="1">
      <c r="A60" s="38" t="s">
        <v>440</v>
      </c>
      <c r="B60" s="56" t="s">
        <v>396</v>
      </c>
      <c r="C60" s="56" t="s">
        <v>68</v>
      </c>
      <c r="D60" s="76">
        <f>D61+D62</f>
        <v>1914.1213</v>
      </c>
    </row>
    <row r="61" spans="1:7" s="29" customFormat="1" ht="45" customHeight="1">
      <c r="A61" s="10" t="s">
        <v>690</v>
      </c>
      <c r="B61" s="12" t="s">
        <v>396</v>
      </c>
      <c r="C61" s="12" t="s">
        <v>69</v>
      </c>
      <c r="D61" s="97">
        <v>1914.1213</v>
      </c>
      <c r="F61" s="73"/>
      <c r="G61" s="73"/>
    </row>
    <row r="62" spans="1:4" s="29" customFormat="1" ht="32.25" customHeight="1" hidden="1">
      <c r="A62" s="10" t="s">
        <v>793</v>
      </c>
      <c r="B62" s="12" t="s">
        <v>396</v>
      </c>
      <c r="C62" s="12" t="s">
        <v>792</v>
      </c>
      <c r="D62" s="67"/>
    </row>
    <row r="63" spans="1:4" s="85" customFormat="1" ht="18.75" customHeight="1">
      <c r="A63" s="38" t="s">
        <v>289</v>
      </c>
      <c r="B63" s="56" t="s">
        <v>396</v>
      </c>
      <c r="C63" s="56" t="s">
        <v>70</v>
      </c>
      <c r="D63" s="76">
        <f>D64+D65</f>
        <v>46294.814000000006</v>
      </c>
    </row>
    <row r="64" spans="1:7" ht="31.5" customHeight="1">
      <c r="A64" s="10" t="s">
        <v>177</v>
      </c>
      <c r="B64" s="12" t="s">
        <v>396</v>
      </c>
      <c r="C64" s="12" t="s">
        <v>71</v>
      </c>
      <c r="D64" s="67">
        <f>44823.425-300</f>
        <v>44523.425</v>
      </c>
      <c r="F64" s="66"/>
      <c r="G64" s="66"/>
    </row>
    <row r="65" spans="1:4" ht="42" customHeight="1">
      <c r="A65" s="10" t="s">
        <v>515</v>
      </c>
      <c r="B65" s="12" t="s">
        <v>396</v>
      </c>
      <c r="C65" s="12" t="s">
        <v>71</v>
      </c>
      <c r="D65" s="67">
        <f>975.2+766.189+30</f>
        <v>1771.3890000000001</v>
      </c>
    </row>
    <row r="66" spans="1:4" s="85" customFormat="1" ht="17.25" customHeight="1">
      <c r="A66" s="38" t="s">
        <v>35</v>
      </c>
      <c r="B66" s="56" t="s">
        <v>175</v>
      </c>
      <c r="C66" s="56" t="s">
        <v>34</v>
      </c>
      <c r="D66" s="76">
        <f>D67+D68</f>
        <v>150</v>
      </c>
    </row>
    <row r="67" spans="1:4" s="27" customFormat="1" ht="15.75" customHeight="1">
      <c r="A67" s="10" t="s">
        <v>385</v>
      </c>
      <c r="B67" s="8">
        <v>951</v>
      </c>
      <c r="C67" s="12" t="s">
        <v>37</v>
      </c>
      <c r="D67" s="67">
        <v>111</v>
      </c>
    </row>
    <row r="68" spans="1:8" s="29" customFormat="1" ht="15.75" customHeight="1">
      <c r="A68" s="10" t="s">
        <v>325</v>
      </c>
      <c r="B68" s="8">
        <v>951</v>
      </c>
      <c r="C68" s="12" t="s">
        <v>86</v>
      </c>
      <c r="D68" s="67">
        <v>39</v>
      </c>
      <c r="F68" s="73"/>
      <c r="H68" s="73"/>
    </row>
    <row r="69" spans="1:4" s="85" customFormat="1" ht="17.25" customHeight="1">
      <c r="A69" s="38" t="s">
        <v>455</v>
      </c>
      <c r="B69" s="56" t="s">
        <v>175</v>
      </c>
      <c r="C69" s="56" t="s">
        <v>39</v>
      </c>
      <c r="D69" s="76">
        <f>D70</f>
        <v>83</v>
      </c>
    </row>
    <row r="70" spans="1:8" ht="18" customHeight="1">
      <c r="A70" s="10" t="s">
        <v>315</v>
      </c>
      <c r="B70" s="12" t="s">
        <v>175</v>
      </c>
      <c r="C70" s="12" t="s">
        <v>653</v>
      </c>
      <c r="D70" s="67">
        <v>83</v>
      </c>
      <c r="E70" s="35"/>
      <c r="F70" s="66"/>
      <c r="H70" s="66"/>
    </row>
    <row r="71" spans="1:5" ht="47.25" customHeight="1" hidden="1">
      <c r="A71" s="38" t="s">
        <v>476</v>
      </c>
      <c r="B71" s="56" t="s">
        <v>396</v>
      </c>
      <c r="C71" s="56" t="s">
        <v>51</v>
      </c>
      <c r="D71" s="76">
        <f>D72</f>
        <v>0</v>
      </c>
      <c r="E71" s="35"/>
    </row>
    <row r="72" spans="1:5" ht="29.25" customHeight="1" hidden="1">
      <c r="A72" s="10" t="s">
        <v>477</v>
      </c>
      <c r="B72" s="12" t="s">
        <v>396</v>
      </c>
      <c r="C72" s="12" t="s">
        <v>52</v>
      </c>
      <c r="D72" s="67">
        <v>0</v>
      </c>
      <c r="E72" s="35"/>
    </row>
    <row r="73" spans="1:9" ht="49.5" customHeight="1">
      <c r="A73" s="61" t="s">
        <v>459</v>
      </c>
      <c r="B73" s="68" t="s">
        <v>393</v>
      </c>
      <c r="C73" s="68" t="s">
        <v>73</v>
      </c>
      <c r="D73" s="75">
        <f>D74+D75+D76</f>
        <v>775</v>
      </c>
      <c r="F73" s="66"/>
      <c r="G73" s="66"/>
      <c r="H73" s="66"/>
      <c r="I73" s="66"/>
    </row>
    <row r="74" spans="1:4" ht="14.25" customHeight="1">
      <c r="A74" s="10" t="s">
        <v>117</v>
      </c>
      <c r="B74" s="12" t="s">
        <v>396</v>
      </c>
      <c r="C74" s="12" t="s">
        <v>75</v>
      </c>
      <c r="D74" s="67">
        <f>320+3+18+150</f>
        <v>491</v>
      </c>
    </row>
    <row r="75" spans="1:4" ht="15" customHeight="1">
      <c r="A75" s="10" t="s">
        <v>174</v>
      </c>
      <c r="B75" s="12" t="s">
        <v>396</v>
      </c>
      <c r="C75" s="12" t="s">
        <v>76</v>
      </c>
      <c r="D75" s="67">
        <v>280</v>
      </c>
    </row>
    <row r="76" spans="1:4" ht="15" customHeight="1">
      <c r="A76" s="10" t="s">
        <v>324</v>
      </c>
      <c r="B76" s="12" t="s">
        <v>175</v>
      </c>
      <c r="C76" s="12" t="s">
        <v>87</v>
      </c>
      <c r="D76" s="67">
        <v>4</v>
      </c>
    </row>
    <row r="77" spans="1:5" s="71" customFormat="1" ht="48" customHeight="1" hidden="1">
      <c r="A77" s="84" t="s">
        <v>415</v>
      </c>
      <c r="B77" s="68" t="s">
        <v>175</v>
      </c>
      <c r="C77" s="62" t="s">
        <v>32</v>
      </c>
      <c r="D77" s="75">
        <f>D78+D79</f>
        <v>0</v>
      </c>
      <c r="E77" s="279"/>
    </row>
    <row r="78" spans="1:4" s="27" customFormat="1" ht="48.75" customHeight="1" hidden="1">
      <c r="A78" s="78" t="s">
        <v>115</v>
      </c>
      <c r="B78" s="12" t="s">
        <v>175</v>
      </c>
      <c r="C78" s="25" t="s">
        <v>442</v>
      </c>
      <c r="D78" s="67"/>
    </row>
    <row r="79" spans="1:4" ht="48.75" customHeight="1" hidden="1">
      <c r="A79" s="10" t="s">
        <v>116</v>
      </c>
      <c r="B79" s="12" t="s">
        <v>175</v>
      </c>
      <c r="C79" s="25" t="s">
        <v>101</v>
      </c>
      <c r="D79" s="67"/>
    </row>
    <row r="80" spans="1:7" s="29" customFormat="1" ht="33.75" customHeight="1">
      <c r="A80" s="61" t="s">
        <v>460</v>
      </c>
      <c r="B80" s="68" t="s">
        <v>393</v>
      </c>
      <c r="C80" s="68" t="s">
        <v>40</v>
      </c>
      <c r="D80" s="75">
        <f>SUM(D81:D86)</f>
        <v>325</v>
      </c>
      <c r="F80" s="73"/>
      <c r="G80" s="73"/>
    </row>
    <row r="81" spans="1:4" s="29" customFormat="1" ht="15" customHeight="1" hidden="1">
      <c r="A81" s="10" t="s">
        <v>118</v>
      </c>
      <c r="B81" s="12" t="s">
        <v>396</v>
      </c>
      <c r="C81" s="12" t="s">
        <v>77</v>
      </c>
      <c r="D81" s="67"/>
    </row>
    <row r="82" spans="1:4" s="29" customFormat="1" ht="15" customHeight="1">
      <c r="A82" s="10" t="s">
        <v>785</v>
      </c>
      <c r="B82" s="12" t="s">
        <v>396</v>
      </c>
      <c r="C82" s="12" t="s">
        <v>77</v>
      </c>
      <c r="D82" s="67">
        <f>50+120+135</f>
        <v>305</v>
      </c>
    </row>
    <row r="83" spans="1:4" s="29" customFormat="1" ht="15" customHeight="1" hidden="1">
      <c r="A83" s="10" t="s">
        <v>663</v>
      </c>
      <c r="B83" s="12" t="s">
        <v>175</v>
      </c>
      <c r="C83" s="12" t="s">
        <v>42</v>
      </c>
      <c r="D83" s="67"/>
    </row>
    <row r="84" spans="1:4" s="29" customFormat="1" ht="15" customHeight="1">
      <c r="A84" s="10" t="s">
        <v>324</v>
      </c>
      <c r="B84" s="12" t="s">
        <v>175</v>
      </c>
      <c r="C84" s="12" t="s">
        <v>655</v>
      </c>
      <c r="D84" s="67">
        <v>20</v>
      </c>
    </row>
    <row r="85" spans="1:4" s="29" customFormat="1" ht="33" customHeight="1" hidden="1">
      <c r="A85" s="10" t="s">
        <v>828</v>
      </c>
      <c r="B85" s="12" t="s">
        <v>396</v>
      </c>
      <c r="C85" s="12" t="s">
        <v>826</v>
      </c>
      <c r="D85" s="67"/>
    </row>
    <row r="86" spans="1:4" s="29" customFormat="1" ht="15" customHeight="1" hidden="1">
      <c r="A86" s="10" t="s">
        <v>827</v>
      </c>
      <c r="B86" s="12" t="s">
        <v>396</v>
      </c>
      <c r="C86" s="12"/>
      <c r="D86" s="67"/>
    </row>
    <row r="87" spans="1:6" s="29" customFormat="1" ht="32.25" customHeight="1">
      <c r="A87" s="61" t="s">
        <v>454</v>
      </c>
      <c r="B87" s="68" t="s">
        <v>393</v>
      </c>
      <c r="C87" s="68" t="s">
        <v>93</v>
      </c>
      <c r="D87" s="75">
        <f>D88+D92+D93+D100+D103+D106</f>
        <v>5617.03595</v>
      </c>
      <c r="E87" s="73"/>
      <c r="F87" s="73"/>
    </row>
    <row r="88" spans="1:8" s="29" customFormat="1" ht="15.75" customHeight="1">
      <c r="A88" s="10" t="s">
        <v>281</v>
      </c>
      <c r="B88" s="12" t="s">
        <v>175</v>
      </c>
      <c r="C88" s="12" t="s">
        <v>94</v>
      </c>
      <c r="D88" s="67">
        <f>150+64.141</f>
        <v>214.14100000000002</v>
      </c>
      <c r="E88" s="73"/>
      <c r="F88" s="73"/>
      <c r="G88" s="73"/>
      <c r="H88" s="73"/>
    </row>
    <row r="89" spans="1:4" s="29" customFormat="1" ht="46.5" customHeight="1" hidden="1">
      <c r="A89" s="61" t="s">
        <v>132</v>
      </c>
      <c r="B89" s="12" t="s">
        <v>599</v>
      </c>
      <c r="C89" s="12" t="s">
        <v>705</v>
      </c>
      <c r="D89" s="75">
        <f>D90</f>
        <v>0</v>
      </c>
    </row>
    <row r="90" spans="1:4" s="71" customFormat="1" ht="15" customHeight="1" hidden="1">
      <c r="A90" s="61" t="s">
        <v>310</v>
      </c>
      <c r="B90" s="12" t="s">
        <v>600</v>
      </c>
      <c r="C90" s="12" t="s">
        <v>706</v>
      </c>
      <c r="D90" s="75">
        <f>D91</f>
        <v>0</v>
      </c>
    </row>
    <row r="91" spans="1:4" s="29" customFormat="1" ht="60.75" customHeight="1" hidden="1">
      <c r="A91" s="10" t="s">
        <v>282</v>
      </c>
      <c r="B91" s="12" t="s">
        <v>601</v>
      </c>
      <c r="C91" s="12" t="s">
        <v>707</v>
      </c>
      <c r="D91" s="67">
        <v>0</v>
      </c>
    </row>
    <row r="92" spans="1:6" s="29" customFormat="1" ht="30.75" customHeight="1">
      <c r="A92" s="10" t="s">
        <v>708</v>
      </c>
      <c r="B92" s="12" t="s">
        <v>175</v>
      </c>
      <c r="C92" s="12" t="s">
        <v>704</v>
      </c>
      <c r="D92" s="67">
        <f>153+1846.892</f>
        <v>1999.892</v>
      </c>
      <c r="E92" s="73"/>
      <c r="F92" s="73"/>
    </row>
    <row r="93" spans="1:5" s="29" customFormat="1" ht="33" customHeight="1">
      <c r="A93" s="57" t="s">
        <v>905</v>
      </c>
      <c r="B93" s="69" t="s">
        <v>175</v>
      </c>
      <c r="C93" s="55"/>
      <c r="D93" s="70">
        <f>SUM(D94:D99)</f>
        <v>2870.5078000000003</v>
      </c>
      <c r="E93" s="73"/>
    </row>
    <row r="94" spans="1:8" s="29" customFormat="1" ht="48" customHeight="1" hidden="1">
      <c r="A94" s="10" t="s">
        <v>602</v>
      </c>
      <c r="B94" s="12" t="s">
        <v>175</v>
      </c>
      <c r="C94" s="25" t="s">
        <v>576</v>
      </c>
      <c r="D94" s="67">
        <v>0</v>
      </c>
      <c r="E94" s="72"/>
      <c r="F94" s="73"/>
      <c r="H94" s="73"/>
    </row>
    <row r="95" spans="1:5" s="29" customFormat="1" ht="28.5" customHeight="1">
      <c r="A95" s="10" t="s">
        <v>906</v>
      </c>
      <c r="B95" s="12" t="s">
        <v>175</v>
      </c>
      <c r="C95" s="25" t="s">
        <v>839</v>
      </c>
      <c r="D95" s="67">
        <v>2841.80272</v>
      </c>
      <c r="E95" s="72"/>
    </row>
    <row r="96" spans="1:4" s="29" customFormat="1" ht="57.75" customHeight="1" hidden="1">
      <c r="A96" s="10" t="s">
        <v>676</v>
      </c>
      <c r="B96" s="12" t="s">
        <v>175</v>
      </c>
      <c r="C96" s="25" t="s">
        <v>578</v>
      </c>
      <c r="D96" s="67"/>
    </row>
    <row r="97" spans="1:4" s="29" customFormat="1" ht="18" customHeight="1" hidden="1">
      <c r="A97" s="10" t="s">
        <v>676</v>
      </c>
      <c r="B97" s="12" t="s">
        <v>396</v>
      </c>
      <c r="C97" s="25" t="s">
        <v>576</v>
      </c>
      <c r="D97" s="67"/>
    </row>
    <row r="98" spans="1:4" s="29" customFormat="1" ht="21" customHeight="1" hidden="1">
      <c r="A98" s="10" t="s">
        <v>677</v>
      </c>
      <c r="B98" s="12" t="s">
        <v>175</v>
      </c>
      <c r="C98" s="25" t="s">
        <v>578</v>
      </c>
      <c r="D98" s="67">
        <f>86+40-40-86</f>
        <v>0</v>
      </c>
    </row>
    <row r="99" spans="1:4" s="29" customFormat="1" ht="31.5" customHeight="1">
      <c r="A99" s="10" t="s">
        <v>907</v>
      </c>
      <c r="B99" s="12" t="s">
        <v>175</v>
      </c>
      <c r="C99" s="25" t="s">
        <v>903</v>
      </c>
      <c r="D99" s="67">
        <v>28.70508</v>
      </c>
    </row>
    <row r="100" spans="1:4" s="29" customFormat="1" ht="31.5" customHeight="1">
      <c r="A100" s="57" t="s">
        <v>675</v>
      </c>
      <c r="B100" s="69" t="s">
        <v>396</v>
      </c>
      <c r="C100" s="25"/>
      <c r="D100" s="70">
        <f>D101+D102</f>
        <v>144.99515</v>
      </c>
    </row>
    <row r="101" spans="1:4" s="29" customFormat="1" ht="17.25" customHeight="1">
      <c r="A101" s="10" t="s">
        <v>698</v>
      </c>
      <c r="B101" s="12" t="s">
        <v>396</v>
      </c>
      <c r="C101" s="25" t="s">
        <v>678</v>
      </c>
      <c r="D101" s="67">
        <f>70.291+73.2542</f>
        <v>143.5452</v>
      </c>
    </row>
    <row r="102" spans="1:4" s="29" customFormat="1" ht="17.25" customHeight="1">
      <c r="A102" s="10" t="s">
        <v>699</v>
      </c>
      <c r="B102" s="12" t="s">
        <v>396</v>
      </c>
      <c r="C102" s="25" t="s">
        <v>679</v>
      </c>
      <c r="D102" s="67">
        <f>1.40427+0.04568</f>
        <v>1.4499499999999999</v>
      </c>
    </row>
    <row r="103" spans="1:4" s="29" customFormat="1" ht="44.25" customHeight="1">
      <c r="A103" s="57" t="s">
        <v>896</v>
      </c>
      <c r="B103" s="69" t="s">
        <v>175</v>
      </c>
      <c r="C103" s="55"/>
      <c r="D103" s="70">
        <f>D104+D105</f>
        <v>350</v>
      </c>
    </row>
    <row r="104" spans="1:4" s="29" customFormat="1" ht="50.25" customHeight="1">
      <c r="A104" s="10" t="s">
        <v>898</v>
      </c>
      <c r="B104" s="12" t="s">
        <v>175</v>
      </c>
      <c r="C104" s="25" t="s">
        <v>840</v>
      </c>
      <c r="D104" s="67">
        <v>346.5</v>
      </c>
    </row>
    <row r="105" spans="1:4" s="29" customFormat="1" ht="57.75" customHeight="1">
      <c r="A105" s="10" t="s">
        <v>897</v>
      </c>
      <c r="B105" s="12" t="s">
        <v>175</v>
      </c>
      <c r="C105" s="25" t="s">
        <v>902</v>
      </c>
      <c r="D105" s="67">
        <v>3.5</v>
      </c>
    </row>
    <row r="106" spans="1:5" s="280" customFormat="1" ht="21" customHeight="1">
      <c r="A106" s="57" t="s">
        <v>904</v>
      </c>
      <c r="B106" s="69" t="s">
        <v>175</v>
      </c>
      <c r="C106" s="55"/>
      <c r="D106" s="70">
        <f>D107+D108</f>
        <v>37.5</v>
      </c>
      <c r="E106" s="29"/>
    </row>
    <row r="107" spans="1:4" s="29" customFormat="1" ht="35.25" customHeight="1" hidden="1">
      <c r="A107" s="10" t="s">
        <v>908</v>
      </c>
      <c r="B107" s="12" t="s">
        <v>175</v>
      </c>
      <c r="C107" s="25" t="s">
        <v>910</v>
      </c>
      <c r="D107" s="67">
        <v>0</v>
      </c>
    </row>
    <row r="108" spans="1:4" s="29" customFormat="1" ht="45" customHeight="1">
      <c r="A108" s="10" t="s">
        <v>909</v>
      </c>
      <c r="B108" s="12" t="s">
        <v>175</v>
      </c>
      <c r="C108" s="25" t="s">
        <v>918</v>
      </c>
      <c r="D108" s="67">
        <v>37.5</v>
      </c>
    </row>
    <row r="109" spans="1:7" s="29" customFormat="1" ht="35.25" customHeight="1">
      <c r="A109" s="61" t="s">
        <v>756</v>
      </c>
      <c r="B109" s="68" t="s">
        <v>393</v>
      </c>
      <c r="C109" s="68" t="s">
        <v>89</v>
      </c>
      <c r="D109" s="75">
        <f>D110</f>
        <v>200</v>
      </c>
      <c r="F109" s="73"/>
      <c r="G109" s="73"/>
    </row>
    <row r="110" spans="1:4" s="71" customFormat="1" ht="28.5" customHeight="1">
      <c r="A110" s="10" t="s">
        <v>202</v>
      </c>
      <c r="B110" s="12" t="s">
        <v>175</v>
      </c>
      <c r="C110" s="12" t="s">
        <v>90</v>
      </c>
      <c r="D110" s="67">
        <v>200</v>
      </c>
    </row>
    <row r="111" spans="1:6" s="71" customFormat="1" ht="32.25" customHeight="1">
      <c r="A111" s="61" t="s">
        <v>461</v>
      </c>
      <c r="B111" s="68" t="s">
        <v>393</v>
      </c>
      <c r="C111" s="62" t="s">
        <v>78</v>
      </c>
      <c r="D111" s="75">
        <f>D112+D120+D123+D129+D135+D140+D143+D126</f>
        <v>34817.04474</v>
      </c>
      <c r="E111" s="279"/>
      <c r="F111" s="279"/>
    </row>
    <row r="112" spans="1:8" s="29" customFormat="1" ht="37.5" customHeight="1">
      <c r="A112" s="57" t="s">
        <v>511</v>
      </c>
      <c r="B112" s="12" t="s">
        <v>175</v>
      </c>
      <c r="C112" s="55" t="s">
        <v>80</v>
      </c>
      <c r="D112" s="70">
        <f>D114+D115</f>
        <v>9661.785960000001</v>
      </c>
      <c r="E112" s="32"/>
      <c r="F112" s="73"/>
      <c r="H112" s="73"/>
    </row>
    <row r="113" spans="1:4" s="29" customFormat="1" ht="15" customHeight="1" hidden="1">
      <c r="A113" s="10" t="s">
        <v>213</v>
      </c>
      <c r="B113" s="12" t="s">
        <v>744</v>
      </c>
      <c r="C113" s="25" t="s">
        <v>214</v>
      </c>
      <c r="D113" s="67"/>
    </row>
    <row r="114" spans="1:8" s="29" customFormat="1" ht="15" customHeight="1">
      <c r="A114" s="10" t="s">
        <v>516</v>
      </c>
      <c r="B114" s="12" t="s">
        <v>175</v>
      </c>
      <c r="C114" s="25" t="s">
        <v>81</v>
      </c>
      <c r="D114" s="67">
        <f>8843.134-30.30303-0.00001</f>
        <v>8812.830960000001</v>
      </c>
      <c r="E114" s="73"/>
      <c r="F114" s="73"/>
      <c r="G114" s="73"/>
      <c r="H114" s="73"/>
    </row>
    <row r="115" spans="1:4" s="29" customFormat="1" ht="27" customHeight="1">
      <c r="A115" s="10" t="s">
        <v>119</v>
      </c>
      <c r="B115" s="12" t="s">
        <v>175</v>
      </c>
      <c r="C115" s="25" t="s">
        <v>99</v>
      </c>
      <c r="D115" s="67">
        <f>226.8+622.155</f>
        <v>848.9549999999999</v>
      </c>
    </row>
    <row r="116" spans="1:5" s="29" customFormat="1" ht="33.75" customHeight="1" hidden="1">
      <c r="A116" s="38" t="s">
        <v>560</v>
      </c>
      <c r="B116" s="56" t="s">
        <v>175</v>
      </c>
      <c r="C116" s="42" t="s">
        <v>603</v>
      </c>
      <c r="D116" s="76">
        <f>D117+D118</f>
        <v>0</v>
      </c>
      <c r="E116" s="73"/>
    </row>
    <row r="117" spans="1:5" s="29" customFormat="1" ht="42.75" customHeight="1" hidden="1">
      <c r="A117" s="10" t="s">
        <v>561</v>
      </c>
      <c r="B117" s="12" t="s">
        <v>175</v>
      </c>
      <c r="C117" s="25" t="s">
        <v>562</v>
      </c>
      <c r="D117" s="67"/>
      <c r="E117" s="72"/>
    </row>
    <row r="118" spans="1:5" s="29" customFormat="1" ht="60" customHeight="1" hidden="1">
      <c r="A118" s="10" t="s">
        <v>604</v>
      </c>
      <c r="B118" s="12" t="s">
        <v>175</v>
      </c>
      <c r="C118" s="25" t="s">
        <v>563</v>
      </c>
      <c r="D118" s="67"/>
      <c r="E118" s="73"/>
    </row>
    <row r="119" spans="1:5" s="29" customFormat="1" ht="57" customHeight="1" hidden="1">
      <c r="A119" s="10" t="s">
        <v>720</v>
      </c>
      <c r="B119" s="12" t="s">
        <v>175</v>
      </c>
      <c r="C119" s="25" t="s">
        <v>743</v>
      </c>
      <c r="D119" s="67">
        <f>25-25</f>
        <v>0</v>
      </c>
      <c r="E119" s="73"/>
    </row>
    <row r="120" spans="1:5" s="29" customFormat="1" ht="31.5" customHeight="1">
      <c r="A120" s="57" t="s">
        <v>812</v>
      </c>
      <c r="B120" s="69" t="s">
        <v>175</v>
      </c>
      <c r="C120" s="55" t="s">
        <v>79</v>
      </c>
      <c r="D120" s="70">
        <f>D121+D122</f>
        <v>2498.58232</v>
      </c>
      <c r="E120" s="73"/>
    </row>
    <row r="121" spans="1:5" s="29" customFormat="1" ht="32.25" customHeight="1">
      <c r="A121" s="10" t="s">
        <v>813</v>
      </c>
      <c r="B121" s="12" t="s">
        <v>175</v>
      </c>
      <c r="C121" s="25" t="s">
        <v>815</v>
      </c>
      <c r="D121" s="67">
        <v>2473.58232</v>
      </c>
      <c r="E121" s="73"/>
    </row>
    <row r="122" spans="1:5" s="29" customFormat="1" ht="45.75" customHeight="1">
      <c r="A122" s="10" t="s">
        <v>814</v>
      </c>
      <c r="B122" s="12" t="s">
        <v>175</v>
      </c>
      <c r="C122" s="25" t="s">
        <v>816</v>
      </c>
      <c r="D122" s="67">
        <v>25</v>
      </c>
      <c r="E122" s="73"/>
    </row>
    <row r="123" spans="1:5" s="29" customFormat="1" ht="33" customHeight="1">
      <c r="A123" s="57" t="s">
        <v>929</v>
      </c>
      <c r="B123" s="69" t="s">
        <v>175</v>
      </c>
      <c r="C123" s="55" t="s">
        <v>79</v>
      </c>
      <c r="D123" s="70">
        <f>D124+D125</f>
        <v>3030.30303</v>
      </c>
      <c r="E123" s="73"/>
    </row>
    <row r="124" spans="1:5" s="29" customFormat="1" ht="45.75" customHeight="1">
      <c r="A124" s="10" t="s">
        <v>926</v>
      </c>
      <c r="B124" s="12" t="s">
        <v>175</v>
      </c>
      <c r="C124" s="25" t="s">
        <v>928</v>
      </c>
      <c r="D124" s="67">
        <v>3000</v>
      </c>
      <c r="E124" s="73"/>
    </row>
    <row r="125" spans="1:5" s="29" customFormat="1" ht="45.75" customHeight="1">
      <c r="A125" s="10" t="s">
        <v>927</v>
      </c>
      <c r="B125" s="12" t="s">
        <v>175</v>
      </c>
      <c r="C125" s="25" t="s">
        <v>931</v>
      </c>
      <c r="D125" s="67">
        <v>30.30303</v>
      </c>
      <c r="E125" s="73"/>
    </row>
    <row r="126" spans="1:5" s="29" customFormat="1" ht="40.5" customHeight="1">
      <c r="A126" s="57" t="s">
        <v>938</v>
      </c>
      <c r="B126" s="69" t="s">
        <v>175</v>
      </c>
      <c r="C126" s="55" t="s">
        <v>78</v>
      </c>
      <c r="D126" s="70">
        <f>D127+D128</f>
        <v>102.06142999999999</v>
      </c>
      <c r="E126" s="73"/>
    </row>
    <row r="127" spans="1:5" s="29" customFormat="1" ht="44.25" customHeight="1">
      <c r="A127" s="10" t="s">
        <v>945</v>
      </c>
      <c r="B127" s="12" t="s">
        <v>175</v>
      </c>
      <c r="C127" s="25" t="s">
        <v>947</v>
      </c>
      <c r="D127" s="67">
        <v>102.04081</v>
      </c>
      <c r="E127" s="73"/>
    </row>
    <row r="128" spans="1:5" s="29" customFormat="1" ht="59.25" customHeight="1">
      <c r="A128" s="10" t="s">
        <v>939</v>
      </c>
      <c r="B128" s="12" t="s">
        <v>175</v>
      </c>
      <c r="C128" s="25" t="s">
        <v>943</v>
      </c>
      <c r="D128" s="67">
        <f>0.02061+0.00001</f>
        <v>0.02062</v>
      </c>
      <c r="E128" s="73"/>
    </row>
    <row r="129" spans="1:7" s="29" customFormat="1" ht="44.25" customHeight="1">
      <c r="A129" s="57" t="s">
        <v>512</v>
      </c>
      <c r="B129" s="69" t="s">
        <v>175</v>
      </c>
      <c r="C129" s="55" t="s">
        <v>82</v>
      </c>
      <c r="D129" s="70">
        <f>D131+D132</f>
        <v>2946.87</v>
      </c>
      <c r="F129" s="73"/>
      <c r="G129" s="73"/>
    </row>
    <row r="130" spans="1:4" s="29" customFormat="1" ht="15" customHeight="1" hidden="1">
      <c r="A130" s="10" t="s">
        <v>215</v>
      </c>
      <c r="B130" s="12" t="s">
        <v>175</v>
      </c>
      <c r="C130" s="25" t="s">
        <v>216</v>
      </c>
      <c r="D130" s="67"/>
    </row>
    <row r="131" spans="1:7" s="29" customFormat="1" ht="15" customHeight="1">
      <c r="A131" s="10" t="s">
        <v>210</v>
      </c>
      <c r="B131" s="12" t="s">
        <v>175</v>
      </c>
      <c r="C131" s="25" t="s">
        <v>82</v>
      </c>
      <c r="D131" s="67">
        <v>2946.87</v>
      </c>
      <c r="G131" s="73"/>
    </row>
    <row r="132" spans="1:5" s="29" customFormat="1" ht="30" customHeight="1" hidden="1">
      <c r="A132" s="38" t="s">
        <v>564</v>
      </c>
      <c r="B132" s="56" t="s">
        <v>175</v>
      </c>
      <c r="C132" s="42" t="s">
        <v>565</v>
      </c>
      <c r="D132" s="76">
        <f>D133+D134</f>
        <v>0</v>
      </c>
      <c r="E132" s="73"/>
    </row>
    <row r="133" spans="1:5" s="29" customFormat="1" ht="44.25" customHeight="1" hidden="1">
      <c r="A133" s="10" t="s">
        <v>605</v>
      </c>
      <c r="B133" s="12" t="s">
        <v>745</v>
      </c>
      <c r="C133" s="25" t="s">
        <v>566</v>
      </c>
      <c r="D133" s="67"/>
      <c r="E133" s="72"/>
    </row>
    <row r="134" spans="1:5" s="29" customFormat="1" ht="54" customHeight="1" hidden="1">
      <c r="A134" s="10" t="s">
        <v>606</v>
      </c>
      <c r="B134" s="12" t="s">
        <v>175</v>
      </c>
      <c r="C134" s="25" t="s">
        <v>567</v>
      </c>
      <c r="D134" s="67"/>
      <c r="E134" s="73"/>
    </row>
    <row r="135" spans="1:7" s="29" customFormat="1" ht="60.75" customHeight="1">
      <c r="A135" s="57" t="s">
        <v>513</v>
      </c>
      <c r="B135" s="69" t="s">
        <v>175</v>
      </c>
      <c r="C135" s="55" t="s">
        <v>83</v>
      </c>
      <c r="D135" s="70">
        <f>D136</f>
        <v>1659.887</v>
      </c>
      <c r="F135" s="73"/>
      <c r="G135" s="73"/>
    </row>
    <row r="136" spans="1:4" s="29" customFormat="1" ht="16.5" customHeight="1">
      <c r="A136" s="10" t="s">
        <v>210</v>
      </c>
      <c r="B136" s="12" t="s">
        <v>175</v>
      </c>
      <c r="C136" s="25" t="s">
        <v>83</v>
      </c>
      <c r="D136" s="67">
        <v>1659.887</v>
      </c>
    </row>
    <row r="137" spans="1:5" ht="42" customHeight="1" hidden="1">
      <c r="A137" s="57" t="s">
        <v>579</v>
      </c>
      <c r="B137" s="12" t="s">
        <v>175</v>
      </c>
      <c r="C137" s="69"/>
      <c r="D137" s="70">
        <f>D138+D139</f>
        <v>0</v>
      </c>
      <c r="E137" s="28"/>
    </row>
    <row r="138" spans="1:5" ht="44.25" customHeight="1" hidden="1">
      <c r="A138" s="10" t="s">
        <v>626</v>
      </c>
      <c r="B138" s="12" t="s">
        <v>175</v>
      </c>
      <c r="C138" s="12" t="s">
        <v>685</v>
      </c>
      <c r="D138" s="67"/>
      <c r="E138" s="28"/>
    </row>
    <row r="139" spans="1:5" ht="54" customHeight="1" hidden="1">
      <c r="A139" s="10" t="s">
        <v>627</v>
      </c>
      <c r="B139" s="12" t="s">
        <v>175</v>
      </c>
      <c r="C139" s="12" t="s">
        <v>686</v>
      </c>
      <c r="D139" s="67"/>
      <c r="E139" s="28"/>
    </row>
    <row r="140" spans="1:5" s="29" customFormat="1" ht="19.5" customHeight="1">
      <c r="A140" s="57" t="s">
        <v>518</v>
      </c>
      <c r="B140" s="69" t="s">
        <v>175</v>
      </c>
      <c r="C140" s="55" t="s">
        <v>859</v>
      </c>
      <c r="D140" s="70">
        <f>D141+D142</f>
        <v>1134.785</v>
      </c>
      <c r="E140" s="73"/>
    </row>
    <row r="141" spans="1:7" s="29" customFormat="1" ht="30.75" customHeight="1">
      <c r="A141" s="10" t="s">
        <v>517</v>
      </c>
      <c r="B141" s="12" t="s">
        <v>175</v>
      </c>
      <c r="C141" s="25" t="s">
        <v>84</v>
      </c>
      <c r="D141" s="67">
        <v>1134.785</v>
      </c>
      <c r="F141" s="73"/>
      <c r="G141" s="73"/>
    </row>
    <row r="142" spans="1:4" s="29" customFormat="1" ht="45.75" customHeight="1" hidden="1">
      <c r="A142" s="10" t="s">
        <v>515</v>
      </c>
      <c r="B142" s="12" t="s">
        <v>746</v>
      </c>
      <c r="C142" s="25" t="s">
        <v>478</v>
      </c>
      <c r="D142" s="67"/>
    </row>
    <row r="143" spans="1:4" s="29" customFormat="1" ht="32.25" customHeight="1">
      <c r="A143" s="57" t="s">
        <v>856</v>
      </c>
      <c r="B143" s="69" t="s">
        <v>175</v>
      </c>
      <c r="C143" s="55"/>
      <c r="D143" s="70">
        <f>D144+D146</f>
        <v>13782.769999999999</v>
      </c>
    </row>
    <row r="144" spans="1:7" s="29" customFormat="1" ht="38.25" customHeight="1">
      <c r="A144" s="57" t="s">
        <v>890</v>
      </c>
      <c r="B144" s="69" t="s">
        <v>175</v>
      </c>
      <c r="C144" s="55" t="s">
        <v>857</v>
      </c>
      <c r="D144" s="70">
        <f>D145</f>
        <v>9555.715999999999</v>
      </c>
      <c r="F144" s="73"/>
      <c r="G144" s="73"/>
    </row>
    <row r="145" spans="1:4" s="29" customFormat="1" ht="24.75" customHeight="1">
      <c r="A145" s="10" t="s">
        <v>891</v>
      </c>
      <c r="B145" s="56" t="s">
        <v>175</v>
      </c>
      <c r="C145" s="42" t="s">
        <v>857</v>
      </c>
      <c r="D145" s="67">
        <f>9282.416+273.3</f>
        <v>9555.715999999999</v>
      </c>
    </row>
    <row r="146" spans="1:9" s="29" customFormat="1" ht="32.25" customHeight="1">
      <c r="A146" s="57" t="s">
        <v>890</v>
      </c>
      <c r="B146" s="69" t="s">
        <v>175</v>
      </c>
      <c r="C146" s="55" t="s">
        <v>858</v>
      </c>
      <c r="D146" s="70">
        <f>D147</f>
        <v>4227.054</v>
      </c>
      <c r="F146" s="73"/>
      <c r="G146" s="73"/>
      <c r="H146" s="73"/>
      <c r="I146" s="73"/>
    </row>
    <row r="147" spans="1:4" s="29" customFormat="1" ht="24.75" customHeight="1">
      <c r="A147" s="10" t="s">
        <v>892</v>
      </c>
      <c r="B147" s="12" t="s">
        <v>175</v>
      </c>
      <c r="C147" s="42" t="s">
        <v>858</v>
      </c>
      <c r="D147" s="67">
        <f>4030.554+196.5</f>
        <v>4227.054</v>
      </c>
    </row>
    <row r="148" spans="1:4" s="29" customFormat="1" ht="33" customHeight="1" hidden="1">
      <c r="A148" s="61" t="s">
        <v>416</v>
      </c>
      <c r="B148" s="12" t="s">
        <v>747</v>
      </c>
      <c r="C148" s="62" t="s">
        <v>43</v>
      </c>
      <c r="D148" s="75">
        <f>D149+D150+D153</f>
        <v>0</v>
      </c>
    </row>
    <row r="149" spans="1:4" s="29" customFormat="1" ht="17.25" customHeight="1" hidden="1">
      <c r="A149" s="10" t="s">
        <v>120</v>
      </c>
      <c r="B149" s="12" t="s">
        <v>748</v>
      </c>
      <c r="C149" s="25" t="s">
        <v>505</v>
      </c>
      <c r="D149" s="67">
        <v>0</v>
      </c>
    </row>
    <row r="150" spans="1:4" s="29" customFormat="1" ht="19.5" customHeight="1" hidden="1">
      <c r="A150" s="10" t="s">
        <v>507</v>
      </c>
      <c r="B150" s="12" t="s">
        <v>749</v>
      </c>
      <c r="C150" s="25" t="s">
        <v>506</v>
      </c>
      <c r="D150" s="67"/>
    </row>
    <row r="151" spans="1:4" s="29" customFormat="1" ht="19.5" customHeight="1" hidden="1">
      <c r="A151" s="10"/>
      <c r="B151" s="12"/>
      <c r="C151" s="25"/>
      <c r="D151" s="67"/>
    </row>
    <row r="152" spans="1:4" s="29" customFormat="1" ht="19.5" customHeight="1" hidden="1">
      <c r="A152" s="10"/>
      <c r="B152" s="12"/>
      <c r="C152" s="25"/>
      <c r="D152" s="67"/>
    </row>
    <row r="153" spans="1:4" s="29" customFormat="1" ht="12" customHeight="1" hidden="1">
      <c r="A153" s="10" t="s">
        <v>483</v>
      </c>
      <c r="B153" s="12" t="s">
        <v>750</v>
      </c>
      <c r="C153" s="25" t="s">
        <v>475</v>
      </c>
      <c r="D153" s="67"/>
    </row>
    <row r="154" spans="1:4" s="29" customFormat="1" ht="45" customHeight="1">
      <c r="A154" s="61" t="s">
        <v>456</v>
      </c>
      <c r="B154" s="68" t="s">
        <v>393</v>
      </c>
      <c r="C154" s="68" t="s">
        <v>444</v>
      </c>
      <c r="D154" s="75">
        <f>D155</f>
        <v>200</v>
      </c>
    </row>
    <row r="155" spans="1:7" s="29" customFormat="1" ht="30" customHeight="1">
      <c r="A155" s="10" t="s">
        <v>668</v>
      </c>
      <c r="B155" s="69" t="s">
        <v>175</v>
      </c>
      <c r="C155" s="25" t="s">
        <v>445</v>
      </c>
      <c r="D155" s="67">
        <v>200</v>
      </c>
      <c r="F155" s="73"/>
      <c r="G155" s="73"/>
    </row>
    <row r="156" spans="1:7" s="29" customFormat="1" ht="62.25" customHeight="1">
      <c r="A156" s="61" t="s">
        <v>470</v>
      </c>
      <c r="B156" s="68" t="s">
        <v>393</v>
      </c>
      <c r="C156" s="68" t="s">
        <v>446</v>
      </c>
      <c r="D156" s="75">
        <f>SUM(D157:D165)</f>
        <v>45446.84883</v>
      </c>
      <c r="E156" s="34"/>
      <c r="F156" s="73"/>
      <c r="G156" s="73"/>
    </row>
    <row r="157" spans="1:5" s="29" customFormat="1" ht="30.75" customHeight="1">
      <c r="A157" s="10" t="s">
        <v>45</v>
      </c>
      <c r="B157" s="12" t="s">
        <v>175</v>
      </c>
      <c r="C157" s="25" t="s">
        <v>467</v>
      </c>
      <c r="D157" s="67">
        <f>2300+420</f>
        <v>2720</v>
      </c>
      <c r="E157" s="34"/>
    </row>
    <row r="158" spans="1:5" s="29" customFormat="1" ht="29.25" customHeight="1" hidden="1">
      <c r="A158" s="10" t="s">
        <v>45</v>
      </c>
      <c r="B158" s="12" t="s">
        <v>751</v>
      </c>
      <c r="C158" s="25" t="s">
        <v>469</v>
      </c>
      <c r="D158" s="67"/>
      <c r="E158" s="34"/>
    </row>
    <row r="159" spans="1:5" s="29" customFormat="1" ht="42.75" customHeight="1" hidden="1">
      <c r="A159" s="10" t="s">
        <v>794</v>
      </c>
      <c r="B159" s="12" t="s">
        <v>175</v>
      </c>
      <c r="C159" s="25" t="s">
        <v>467</v>
      </c>
      <c r="D159" s="67"/>
      <c r="E159" s="34"/>
    </row>
    <row r="160" spans="1:5" s="29" customFormat="1" ht="18" customHeight="1">
      <c r="A160" s="10" t="s">
        <v>365</v>
      </c>
      <c r="B160" s="12" t="s">
        <v>175</v>
      </c>
      <c r="C160" s="25" t="s">
        <v>469</v>
      </c>
      <c r="D160" s="67">
        <f>4386-202.0202+8726.84883-4700</f>
        <v>8210.82863</v>
      </c>
      <c r="E160" s="34"/>
    </row>
    <row r="161" spans="1:5" s="29" customFormat="1" ht="12.75" customHeight="1">
      <c r="A161" s="31" t="s">
        <v>290</v>
      </c>
      <c r="B161" s="12" t="s">
        <v>175</v>
      </c>
      <c r="C161" s="25" t="s">
        <v>468</v>
      </c>
      <c r="D161" s="67">
        <v>9614</v>
      </c>
      <c r="E161" s="34"/>
    </row>
    <row r="162" spans="1:5" s="29" customFormat="1" ht="45.75" customHeight="1">
      <c r="A162" s="31" t="s">
        <v>488</v>
      </c>
      <c r="B162" s="12" t="s">
        <v>175</v>
      </c>
      <c r="C162" s="25" t="s">
        <v>489</v>
      </c>
      <c r="D162" s="67">
        <v>4700</v>
      </c>
      <c r="E162" s="34"/>
    </row>
    <row r="163" spans="1:5" s="29" customFormat="1" ht="45.75" customHeight="1" hidden="1">
      <c r="A163" s="31" t="s">
        <v>492</v>
      </c>
      <c r="B163" s="12" t="s">
        <v>752</v>
      </c>
      <c r="C163" s="25" t="s">
        <v>493</v>
      </c>
      <c r="D163" s="67"/>
      <c r="E163" s="34"/>
    </row>
    <row r="164" spans="1:5" s="29" customFormat="1" ht="30.75" customHeight="1">
      <c r="A164" s="31" t="s">
        <v>696</v>
      </c>
      <c r="B164" s="12" t="s">
        <v>175</v>
      </c>
      <c r="C164" s="25" t="s">
        <v>674</v>
      </c>
      <c r="D164" s="67">
        <v>20000</v>
      </c>
      <c r="E164" s="34"/>
    </row>
    <row r="165" spans="1:5" s="29" customFormat="1" ht="42.75" customHeight="1">
      <c r="A165" s="31" t="s">
        <v>697</v>
      </c>
      <c r="B165" s="12" t="s">
        <v>175</v>
      </c>
      <c r="C165" s="25" t="s">
        <v>695</v>
      </c>
      <c r="D165" s="67">
        <v>202.0202</v>
      </c>
      <c r="E165" s="34"/>
    </row>
    <row r="166" spans="1:7" s="29" customFormat="1" ht="45.75" customHeight="1">
      <c r="A166" s="61" t="s">
        <v>845</v>
      </c>
      <c r="B166" s="68" t="s">
        <v>393</v>
      </c>
      <c r="C166" s="68" t="s">
        <v>501</v>
      </c>
      <c r="D166" s="75">
        <f>SUM(D167:D170)</f>
        <v>560</v>
      </c>
      <c r="E166" s="34"/>
      <c r="F166" s="73"/>
      <c r="G166" s="73"/>
    </row>
    <row r="167" spans="1:5" s="29" customFormat="1" ht="17.25" customHeight="1">
      <c r="A167" s="10" t="s">
        <v>783</v>
      </c>
      <c r="B167" s="12" t="s">
        <v>396</v>
      </c>
      <c r="C167" s="25" t="s">
        <v>502</v>
      </c>
      <c r="D167" s="67">
        <f>60+200+30</f>
        <v>290</v>
      </c>
      <c r="E167" s="34"/>
    </row>
    <row r="168" spans="1:5" s="29" customFormat="1" ht="31.5" customHeight="1" hidden="1">
      <c r="A168" s="10" t="s">
        <v>782</v>
      </c>
      <c r="B168" s="12" t="s">
        <v>175</v>
      </c>
      <c r="C168" s="25" t="s">
        <v>632</v>
      </c>
      <c r="D168" s="67"/>
      <c r="E168" s="34"/>
    </row>
    <row r="169" spans="1:5" s="29" customFormat="1" ht="16.5" customHeight="1" hidden="1">
      <c r="A169" s="10" t="s">
        <v>784</v>
      </c>
      <c r="B169" s="12" t="s">
        <v>175</v>
      </c>
      <c r="C169" s="25" t="s">
        <v>781</v>
      </c>
      <c r="D169" s="67"/>
      <c r="E169" s="34"/>
    </row>
    <row r="170" spans="1:5" s="29" customFormat="1" ht="16.5" customHeight="1">
      <c r="A170" s="10" t="s">
        <v>790</v>
      </c>
      <c r="B170" s="12" t="s">
        <v>396</v>
      </c>
      <c r="C170" s="25" t="s">
        <v>791</v>
      </c>
      <c r="D170" s="67">
        <f>270</f>
        <v>270</v>
      </c>
      <c r="E170" s="34"/>
    </row>
    <row r="171" spans="1:5" s="29" customFormat="1" ht="45.75" customHeight="1">
      <c r="A171" s="61" t="s">
        <v>846</v>
      </c>
      <c r="B171" s="68" t="s">
        <v>393</v>
      </c>
      <c r="C171" s="68" t="s">
        <v>504</v>
      </c>
      <c r="D171" s="75">
        <f>SUM(D172:D177)</f>
        <v>19796.275999999998</v>
      </c>
      <c r="E171" s="34"/>
    </row>
    <row r="172" spans="1:5" s="29" customFormat="1" ht="33" customHeight="1" hidden="1">
      <c r="A172" s="10" t="s">
        <v>508</v>
      </c>
      <c r="B172" s="12" t="s">
        <v>753</v>
      </c>
      <c r="C172" s="25" t="s">
        <v>500</v>
      </c>
      <c r="D172" s="67">
        <v>0</v>
      </c>
      <c r="E172" s="34"/>
    </row>
    <row r="173" spans="1:6" s="29" customFormat="1" ht="15" customHeight="1">
      <c r="A173" s="31" t="s">
        <v>225</v>
      </c>
      <c r="B173" s="12" t="s">
        <v>175</v>
      </c>
      <c r="C173" s="25" t="s">
        <v>499</v>
      </c>
      <c r="D173" s="67">
        <f>155+345-40</f>
        <v>460</v>
      </c>
      <c r="E173" s="34"/>
      <c r="F173" s="73"/>
    </row>
    <row r="174" spans="1:8" s="29" customFormat="1" ht="57.75" customHeight="1">
      <c r="A174" s="31" t="s">
        <v>510</v>
      </c>
      <c r="B174" s="12" t="s">
        <v>397</v>
      </c>
      <c r="C174" s="25" t="s">
        <v>496</v>
      </c>
      <c r="D174" s="67">
        <v>11100.912</v>
      </c>
      <c r="E174" s="34"/>
      <c r="F174" s="73"/>
      <c r="G174" s="73"/>
      <c r="H174" s="73"/>
    </row>
    <row r="175" spans="1:5" s="29" customFormat="1" ht="31.5" customHeight="1">
      <c r="A175" s="31" t="s">
        <v>301</v>
      </c>
      <c r="B175" s="12" t="s">
        <v>397</v>
      </c>
      <c r="C175" s="25" t="s">
        <v>497</v>
      </c>
      <c r="D175" s="67">
        <f>5000+115.364+1300</f>
        <v>6415.364</v>
      </c>
      <c r="E175" s="34"/>
    </row>
    <row r="176" spans="1:5" s="29" customFormat="1" ht="29.25" customHeight="1">
      <c r="A176" s="31" t="s">
        <v>628</v>
      </c>
      <c r="B176" s="12" t="s">
        <v>397</v>
      </c>
      <c r="C176" s="25" t="s">
        <v>498</v>
      </c>
      <c r="D176" s="67">
        <f>1100-50-30+800</f>
        <v>1820</v>
      </c>
      <c r="E176" s="34"/>
    </row>
    <row r="177" spans="1:5" s="29" customFormat="1" ht="42.75" customHeight="1" hidden="1">
      <c r="A177" s="31" t="s">
        <v>656</v>
      </c>
      <c r="B177" s="12" t="s">
        <v>754</v>
      </c>
      <c r="C177" s="25" t="s">
        <v>688</v>
      </c>
      <c r="D177" s="67"/>
      <c r="E177" s="34"/>
    </row>
    <row r="178" spans="1:6" s="29" customFormat="1" ht="33.75" customHeight="1">
      <c r="A178" s="64" t="s">
        <v>757</v>
      </c>
      <c r="B178" s="68" t="s">
        <v>393</v>
      </c>
      <c r="C178" s="62" t="s">
        <v>534</v>
      </c>
      <c r="D178" s="75">
        <f>D179</f>
        <v>15</v>
      </c>
      <c r="E178" s="34"/>
      <c r="F178" s="73"/>
    </row>
    <row r="179" spans="1:5" s="29" customFormat="1" ht="28.5" customHeight="1" hidden="1">
      <c r="A179" s="31" t="s">
        <v>535</v>
      </c>
      <c r="B179" s="12" t="s">
        <v>175</v>
      </c>
      <c r="C179" s="25" t="s">
        <v>536</v>
      </c>
      <c r="D179" s="67">
        <f>D180</f>
        <v>15</v>
      </c>
      <c r="E179" s="34"/>
    </row>
    <row r="180" spans="1:5" s="29" customFormat="1" ht="16.5" customHeight="1">
      <c r="A180" s="31" t="s">
        <v>589</v>
      </c>
      <c r="B180" s="12" t="s">
        <v>175</v>
      </c>
      <c r="C180" s="25" t="s">
        <v>538</v>
      </c>
      <c r="D180" s="67">
        <v>15</v>
      </c>
      <c r="E180" s="34"/>
    </row>
    <row r="181" spans="1:6" s="29" customFormat="1" ht="44.25" customHeight="1">
      <c r="A181" s="61" t="s">
        <v>829</v>
      </c>
      <c r="B181" s="68" t="s">
        <v>393</v>
      </c>
      <c r="C181" s="68" t="s">
        <v>545</v>
      </c>
      <c r="D181" s="75">
        <f>D182+D183</f>
        <v>21</v>
      </c>
      <c r="E181" s="34"/>
      <c r="F181" s="73"/>
    </row>
    <row r="182" spans="1:5" s="29" customFormat="1" ht="31.5" customHeight="1" hidden="1">
      <c r="A182" s="31" t="s">
        <v>607</v>
      </c>
      <c r="B182" s="12" t="s">
        <v>175</v>
      </c>
      <c r="C182" s="25" t="s">
        <v>547</v>
      </c>
      <c r="D182" s="67"/>
      <c r="E182" s="34"/>
    </row>
    <row r="183" spans="1:5" s="29" customFormat="1" ht="29.25" customHeight="1">
      <c r="A183" s="31" t="s">
        <v>608</v>
      </c>
      <c r="B183" s="12" t="s">
        <v>175</v>
      </c>
      <c r="C183" s="25" t="s">
        <v>694</v>
      </c>
      <c r="D183" s="67">
        <v>21</v>
      </c>
      <c r="E183" s="34"/>
    </row>
    <row r="184" spans="1:10" s="29" customFormat="1" ht="73.5" customHeight="1">
      <c r="A184" s="61" t="s">
        <v>778</v>
      </c>
      <c r="B184" s="68" t="s">
        <v>393</v>
      </c>
      <c r="C184" s="68" t="s">
        <v>733</v>
      </c>
      <c r="D184" s="75">
        <f>SUM(D185:D188)</f>
        <v>25452.926359999998</v>
      </c>
      <c r="E184" s="34"/>
      <c r="F184" s="73"/>
      <c r="I184" s="73"/>
      <c r="J184" s="73"/>
    </row>
    <row r="185" spans="1:6" s="29" customFormat="1" ht="31.5" customHeight="1">
      <c r="A185" s="31" t="s">
        <v>735</v>
      </c>
      <c r="B185" s="12" t="s">
        <v>175</v>
      </c>
      <c r="C185" s="25" t="s">
        <v>737</v>
      </c>
      <c r="D185" s="67">
        <f>12241.28906+240.04467</f>
        <v>12481.333729999998</v>
      </c>
      <c r="E185" s="34"/>
      <c r="F185" s="73"/>
    </row>
    <row r="186" spans="1:7" s="29" customFormat="1" ht="33" customHeight="1" hidden="1">
      <c r="A186" s="31" t="s">
        <v>736</v>
      </c>
      <c r="B186" s="12" t="s">
        <v>175</v>
      </c>
      <c r="C186" s="25" t="s">
        <v>738</v>
      </c>
      <c r="D186" s="67">
        <f>191.38937-191.38937</f>
        <v>0</v>
      </c>
      <c r="E186" s="34"/>
      <c r="F186" s="73"/>
      <c r="G186" s="73"/>
    </row>
    <row r="187" spans="1:11" s="29" customFormat="1" ht="44.25" customHeight="1">
      <c r="A187" s="31" t="s">
        <v>843</v>
      </c>
      <c r="B187" s="12" t="s">
        <v>175</v>
      </c>
      <c r="C187" s="25" t="s">
        <v>739</v>
      </c>
      <c r="D187" s="67">
        <f>3814.06939-571.21939</f>
        <v>3242.8500000000004</v>
      </c>
      <c r="E187" s="73"/>
      <c r="F187" s="73"/>
      <c r="G187" s="73"/>
      <c r="I187" s="72"/>
      <c r="K187" s="73"/>
    </row>
    <row r="188" spans="1:11" s="29" customFormat="1" ht="44.25" customHeight="1">
      <c r="A188" s="31" t="s">
        <v>734</v>
      </c>
      <c r="B188" s="12" t="s">
        <v>175</v>
      </c>
      <c r="C188" s="25" t="s">
        <v>842</v>
      </c>
      <c r="D188" s="67">
        <f>9339.59292+389.14971</f>
        <v>9728.742629999999</v>
      </c>
      <c r="E188" s="73"/>
      <c r="F188" s="73"/>
      <c r="G188" s="73"/>
      <c r="H188" s="73"/>
      <c r="I188" s="72"/>
      <c r="K188" s="73"/>
    </row>
    <row r="189" spans="1:8" s="29" customFormat="1" ht="33" customHeight="1">
      <c r="A189" s="61" t="s">
        <v>914</v>
      </c>
      <c r="B189" s="68" t="s">
        <v>393</v>
      </c>
      <c r="C189" s="222">
        <v>1600000000</v>
      </c>
      <c r="D189" s="75">
        <f>D190</f>
        <v>40</v>
      </c>
      <c r="E189" s="73"/>
      <c r="F189" s="73"/>
      <c r="G189" s="73"/>
      <c r="H189" s="73"/>
    </row>
    <row r="190" spans="1:7" s="29" customFormat="1" ht="15.75" customHeight="1">
      <c r="A190" s="31" t="s">
        <v>836</v>
      </c>
      <c r="B190" s="12" t="s">
        <v>175</v>
      </c>
      <c r="C190" s="25" t="s">
        <v>861</v>
      </c>
      <c r="D190" s="67">
        <v>40</v>
      </c>
      <c r="E190" s="73"/>
      <c r="F190" s="73"/>
      <c r="G190" s="73"/>
    </row>
    <row r="191" spans="1:7" s="29" customFormat="1" ht="44.25" customHeight="1" hidden="1">
      <c r="A191" s="31"/>
      <c r="B191" s="12"/>
      <c r="C191" s="25"/>
      <c r="D191" s="67"/>
      <c r="E191" s="73"/>
      <c r="F191" s="73"/>
      <c r="G191" s="73"/>
    </row>
    <row r="192" spans="1:5" s="71" customFormat="1" ht="18" customHeight="1">
      <c r="A192" s="64" t="s">
        <v>103</v>
      </c>
      <c r="B192" s="139"/>
      <c r="C192" s="140"/>
      <c r="D192" s="75">
        <f>D148+D111+D109+D87+D80+D77+D73+D12+D154+D156+D166+D171+D178+D181+D184+D189</f>
        <v>607500.37657</v>
      </c>
      <c r="E192" s="281"/>
    </row>
    <row r="193" spans="1:4" ht="18" customHeight="1">
      <c r="A193" s="282" t="s">
        <v>342</v>
      </c>
      <c r="B193" s="282"/>
      <c r="C193" s="282"/>
      <c r="D193" s="282"/>
    </row>
    <row r="194" spans="1:4" ht="30" customHeight="1" hidden="1">
      <c r="A194" s="26" t="s">
        <v>151</v>
      </c>
      <c r="B194" s="40"/>
      <c r="C194" s="41" t="s">
        <v>15</v>
      </c>
      <c r="D194" s="86"/>
    </row>
    <row r="195" spans="1:4" ht="13.5" hidden="1">
      <c r="A195" s="26" t="s">
        <v>104</v>
      </c>
      <c r="B195" s="40"/>
      <c r="C195" s="41" t="s">
        <v>16</v>
      </c>
      <c r="D195" s="86"/>
    </row>
    <row r="196" spans="1:4" ht="13.5">
      <c r="A196" s="31" t="s">
        <v>398</v>
      </c>
      <c r="B196" s="40"/>
      <c r="C196" s="41" t="s">
        <v>17</v>
      </c>
      <c r="D196" s="86">
        <v>1926.07</v>
      </c>
    </row>
    <row r="197" spans="1:4" ht="18" customHeight="1">
      <c r="A197" s="31" t="s">
        <v>121</v>
      </c>
      <c r="B197" s="40"/>
      <c r="C197" s="41" t="s">
        <v>18</v>
      </c>
      <c r="D197" s="86">
        <v>1764.503</v>
      </c>
    </row>
    <row r="198" spans="1:6" ht="28.5" customHeight="1">
      <c r="A198" s="31" t="s">
        <v>155</v>
      </c>
      <c r="B198" s="40"/>
      <c r="C198" s="41" t="s">
        <v>19</v>
      </c>
      <c r="D198" s="97">
        <f>45380.12-2000-81.15661+50-5+45</f>
        <v>43388.963390000004</v>
      </c>
      <c r="E198" s="66"/>
      <c r="F198" s="66"/>
    </row>
    <row r="199" spans="1:8" ht="16.5" customHeight="1">
      <c r="A199" s="31" t="s">
        <v>122</v>
      </c>
      <c r="B199" s="40"/>
      <c r="C199" s="41" t="s">
        <v>20</v>
      </c>
      <c r="D199" s="86">
        <f>1574.736</f>
        <v>1574.736</v>
      </c>
      <c r="E199" s="66"/>
      <c r="F199" s="208"/>
      <c r="H199" s="209"/>
    </row>
    <row r="200" spans="1:8" ht="15" customHeight="1">
      <c r="A200" s="31" t="s">
        <v>123</v>
      </c>
      <c r="B200" s="40"/>
      <c r="C200" s="41" t="s">
        <v>23</v>
      </c>
      <c r="D200" s="86">
        <f>10+2+38.67678+5</f>
        <v>55.67678</v>
      </c>
      <c r="E200" s="66"/>
      <c r="F200" s="208"/>
      <c r="H200" s="209"/>
    </row>
    <row r="201" spans="1:8" ht="16.5" customHeight="1">
      <c r="A201" s="31" t="s">
        <v>124</v>
      </c>
      <c r="B201" s="40"/>
      <c r="C201" s="41" t="s">
        <v>24</v>
      </c>
      <c r="D201" s="86">
        <f>520+240-420+420</f>
        <v>760</v>
      </c>
      <c r="E201" s="66"/>
      <c r="F201" s="208"/>
      <c r="H201" s="209"/>
    </row>
    <row r="202" spans="1:8" ht="33" customHeight="1">
      <c r="A202" s="31" t="s">
        <v>359</v>
      </c>
      <c r="B202" s="40"/>
      <c r="C202" s="41" t="s">
        <v>25</v>
      </c>
      <c r="D202" s="86">
        <v>100</v>
      </c>
      <c r="F202" s="208"/>
      <c r="H202" s="209"/>
    </row>
    <row r="203" spans="1:8" ht="33" customHeight="1" hidden="1">
      <c r="A203" s="31" t="s">
        <v>45</v>
      </c>
      <c r="B203" s="40"/>
      <c r="C203" s="41" t="s">
        <v>26</v>
      </c>
      <c r="D203" s="86"/>
      <c r="F203" s="208"/>
      <c r="H203" s="209"/>
    </row>
    <row r="204" spans="1:8" ht="17.25" customHeight="1" hidden="1">
      <c r="A204" s="31" t="s">
        <v>365</v>
      </c>
      <c r="B204" s="40"/>
      <c r="C204" s="41" t="s">
        <v>27</v>
      </c>
      <c r="D204" s="86"/>
      <c r="E204" s="35"/>
      <c r="F204" s="208"/>
      <c r="H204" s="209"/>
    </row>
    <row r="205" spans="1:8" ht="15.75" customHeight="1">
      <c r="A205" s="31" t="s">
        <v>543</v>
      </c>
      <c r="B205" s="40"/>
      <c r="C205" s="41" t="s">
        <v>28</v>
      </c>
      <c r="D205" s="86">
        <v>521.8</v>
      </c>
      <c r="E205" s="35"/>
      <c r="F205" s="208"/>
      <c r="H205" s="209"/>
    </row>
    <row r="206" spans="1:8" ht="15" customHeight="1">
      <c r="A206" s="31" t="s">
        <v>378</v>
      </c>
      <c r="B206" s="40"/>
      <c r="C206" s="41" t="s">
        <v>29</v>
      </c>
      <c r="D206" s="86">
        <v>90</v>
      </c>
      <c r="F206" s="208"/>
      <c r="H206" s="209"/>
    </row>
    <row r="207" spans="1:8" ht="15.75" customHeight="1">
      <c r="A207" s="31" t="s">
        <v>379</v>
      </c>
      <c r="B207" s="40"/>
      <c r="C207" s="41" t="s">
        <v>30</v>
      </c>
      <c r="D207" s="86">
        <v>100</v>
      </c>
      <c r="F207" s="208"/>
      <c r="H207" s="209"/>
    </row>
    <row r="208" spans="1:8" ht="15.75" customHeight="1">
      <c r="A208" s="31" t="s">
        <v>457</v>
      </c>
      <c r="B208" s="40"/>
      <c r="C208" s="41" t="s">
        <v>88</v>
      </c>
      <c r="D208" s="86">
        <v>831</v>
      </c>
      <c r="F208" s="208"/>
      <c r="H208" s="209"/>
    </row>
    <row r="209" spans="1:8" ht="15.75" customHeight="1" hidden="1">
      <c r="A209" s="31" t="s">
        <v>204</v>
      </c>
      <c r="B209" s="40"/>
      <c r="C209" s="41" t="s">
        <v>95</v>
      </c>
      <c r="D209" s="86"/>
      <c r="H209" s="209"/>
    </row>
    <row r="210" spans="1:8" ht="15.75" customHeight="1">
      <c r="A210" s="31" t="s">
        <v>465</v>
      </c>
      <c r="B210" s="40"/>
      <c r="C210" s="41" t="s">
        <v>96</v>
      </c>
      <c r="D210" s="86">
        <v>812.9</v>
      </c>
      <c r="G210" s="210"/>
      <c r="H210" s="209"/>
    </row>
    <row r="211" spans="1:4" ht="30" customHeight="1" hidden="1">
      <c r="A211" s="31" t="s">
        <v>301</v>
      </c>
      <c r="B211" s="40"/>
      <c r="C211" s="41" t="s">
        <v>97</v>
      </c>
      <c r="D211" s="86"/>
    </row>
    <row r="212" spans="1:4" ht="17.25" customHeight="1" hidden="1">
      <c r="A212" s="31" t="s">
        <v>437</v>
      </c>
      <c r="B212" s="40"/>
      <c r="C212" s="41" t="s">
        <v>98</v>
      </c>
      <c r="D212" s="86"/>
    </row>
    <row r="213" spans="1:4" ht="79.5" customHeight="1" hidden="1">
      <c r="A213" s="31" t="s">
        <v>487</v>
      </c>
      <c r="B213" s="40"/>
      <c r="C213" s="41" t="s">
        <v>486</v>
      </c>
      <c r="D213" s="86"/>
    </row>
    <row r="214" spans="1:4" ht="17.25" customHeight="1" hidden="1">
      <c r="A214" s="31" t="s">
        <v>481</v>
      </c>
      <c r="B214" s="40"/>
      <c r="C214" s="41" t="s">
        <v>482</v>
      </c>
      <c r="D214" s="86"/>
    </row>
    <row r="215" spans="1:4" ht="17.25" customHeight="1">
      <c r="A215" s="31" t="s">
        <v>490</v>
      </c>
      <c r="B215" s="40"/>
      <c r="C215" s="41" t="s">
        <v>491</v>
      </c>
      <c r="D215" s="86">
        <f>878.3-273.3+40.47983</f>
        <v>645.47983</v>
      </c>
    </row>
    <row r="216" spans="1:4" ht="63.75" customHeight="1" hidden="1">
      <c r="A216" s="31" t="s">
        <v>320</v>
      </c>
      <c r="B216" s="40"/>
      <c r="C216" s="41" t="s">
        <v>472</v>
      </c>
      <c r="D216" s="86"/>
    </row>
    <row r="217" spans="1:4" ht="15.75" customHeight="1" hidden="1">
      <c r="A217" s="31" t="s">
        <v>519</v>
      </c>
      <c r="B217" s="40"/>
      <c r="C217" s="41" t="s">
        <v>520</v>
      </c>
      <c r="D217" s="86"/>
    </row>
    <row r="218" spans="1:4" ht="15.75" customHeight="1" hidden="1">
      <c r="A218" s="31" t="s">
        <v>609</v>
      </c>
      <c r="B218" s="40"/>
      <c r="C218" s="41" t="s">
        <v>552</v>
      </c>
      <c r="D218" s="86"/>
    </row>
    <row r="219" spans="1:5" ht="15.75" customHeight="1">
      <c r="A219" s="31" t="s">
        <v>529</v>
      </c>
      <c r="B219" s="40"/>
      <c r="C219" s="41" t="s">
        <v>530</v>
      </c>
      <c r="D219" s="86">
        <f>500-14.84-120+8000</f>
        <v>8365.16</v>
      </c>
      <c r="E219" s="51"/>
    </row>
    <row r="220" spans="1:4" ht="30" customHeight="1">
      <c r="A220" s="31" t="s">
        <v>702</v>
      </c>
      <c r="B220" s="40"/>
      <c r="C220" s="41" t="s">
        <v>703</v>
      </c>
      <c r="D220" s="86">
        <v>14.84</v>
      </c>
    </row>
    <row r="221" spans="1:4" ht="42" customHeight="1">
      <c r="A221" s="31" t="s">
        <v>935</v>
      </c>
      <c r="B221" s="40"/>
      <c r="C221" s="41" t="s">
        <v>936</v>
      </c>
      <c r="D221" s="86">
        <v>120</v>
      </c>
    </row>
    <row r="222" spans="1:4" ht="15.75" customHeight="1">
      <c r="A222" s="31" t="s">
        <v>541</v>
      </c>
      <c r="B222" s="40"/>
      <c r="C222" s="41" t="s">
        <v>542</v>
      </c>
      <c r="D222" s="86">
        <v>80.3</v>
      </c>
    </row>
    <row r="223" spans="1:7" ht="57" customHeight="1">
      <c r="A223" s="31" t="s">
        <v>548</v>
      </c>
      <c r="B223" s="40"/>
      <c r="C223" s="41" t="s">
        <v>549</v>
      </c>
      <c r="D223" s="86">
        <v>250</v>
      </c>
      <c r="G223" s="66"/>
    </row>
    <row r="224" spans="1:7" ht="16.5" customHeight="1">
      <c r="A224" s="31" t="s">
        <v>788</v>
      </c>
      <c r="B224" s="40"/>
      <c r="C224" s="41" t="s">
        <v>789</v>
      </c>
      <c r="D224" s="86">
        <v>72.2</v>
      </c>
      <c r="G224" s="66"/>
    </row>
    <row r="225" spans="1:7" ht="16.5" customHeight="1" hidden="1">
      <c r="A225" s="31" t="s">
        <v>830</v>
      </c>
      <c r="B225" s="40"/>
      <c r="C225" s="41" t="s">
        <v>831</v>
      </c>
      <c r="D225" s="86"/>
      <c r="G225" s="66"/>
    </row>
    <row r="226" spans="1:4" ht="55.5" customHeight="1">
      <c r="A226" s="31" t="s">
        <v>105</v>
      </c>
      <c r="B226" s="40"/>
      <c r="C226" s="105">
        <v>9999959300</v>
      </c>
      <c r="D226" s="86">
        <v>1442.603</v>
      </c>
    </row>
    <row r="227" spans="1:4" ht="33" customHeight="1" hidden="1">
      <c r="A227" s="31" t="s">
        <v>727</v>
      </c>
      <c r="B227" s="40"/>
      <c r="C227" s="105" t="s">
        <v>728</v>
      </c>
      <c r="D227" s="86"/>
    </row>
    <row r="228" spans="1:4" ht="29.25" customHeight="1">
      <c r="A228" s="31" t="s">
        <v>817</v>
      </c>
      <c r="B228" s="40"/>
      <c r="C228" s="105">
        <v>9999993180</v>
      </c>
      <c r="D228" s="86">
        <v>353.579</v>
      </c>
    </row>
    <row r="229" spans="1:4" ht="16.5" customHeight="1">
      <c r="A229" s="64" t="s">
        <v>763</v>
      </c>
      <c r="B229" s="139"/>
      <c r="C229" s="140" t="s">
        <v>765</v>
      </c>
      <c r="D229" s="150">
        <f>D230+D231</f>
        <v>2060.09</v>
      </c>
    </row>
    <row r="230" spans="1:4" ht="27.75" customHeight="1">
      <c r="A230" s="31" t="s">
        <v>106</v>
      </c>
      <c r="B230" s="40"/>
      <c r="C230" s="41" t="s">
        <v>765</v>
      </c>
      <c r="D230" s="86">
        <v>1256.275</v>
      </c>
    </row>
    <row r="231" spans="1:4" ht="13.5">
      <c r="A231" s="31" t="s">
        <v>107</v>
      </c>
      <c r="B231" s="40"/>
      <c r="C231" s="41" t="s">
        <v>765</v>
      </c>
      <c r="D231" s="86">
        <v>803.815</v>
      </c>
    </row>
    <row r="232" spans="1:4" ht="30" customHeight="1">
      <c r="A232" s="31" t="s">
        <v>687</v>
      </c>
      <c r="B232" s="40"/>
      <c r="C232" s="41" t="s">
        <v>44</v>
      </c>
      <c r="D232" s="86">
        <f>265.91093+678.62214</f>
        <v>944.53307</v>
      </c>
    </row>
    <row r="233" spans="1:4" ht="17.25" customHeight="1">
      <c r="A233" s="31" t="s">
        <v>108</v>
      </c>
      <c r="B233" s="40"/>
      <c r="C233" s="41" t="s">
        <v>21</v>
      </c>
      <c r="D233" s="86">
        <v>830.909</v>
      </c>
    </row>
    <row r="234" spans="1:4" ht="30" customHeight="1">
      <c r="A234" s="31" t="s">
        <v>639</v>
      </c>
      <c r="B234" s="40"/>
      <c r="C234" s="41" t="s">
        <v>657</v>
      </c>
      <c r="D234" s="86">
        <v>1950.219</v>
      </c>
    </row>
    <row r="235" spans="1:4" ht="41.25" customHeight="1" hidden="1">
      <c r="A235" s="31" t="s">
        <v>640</v>
      </c>
      <c r="B235" s="40"/>
      <c r="C235" s="41" t="s">
        <v>658</v>
      </c>
      <c r="D235" s="86"/>
    </row>
    <row r="236" spans="1:4" ht="29.25" customHeight="1" hidden="1">
      <c r="A236" s="31" t="s">
        <v>641</v>
      </c>
      <c r="B236" s="40"/>
      <c r="C236" s="41" t="s">
        <v>659</v>
      </c>
      <c r="D236" s="86"/>
    </row>
    <row r="237" spans="1:4" ht="41.25">
      <c r="A237" s="31" t="s">
        <v>109</v>
      </c>
      <c r="B237" s="40"/>
      <c r="C237" s="41" t="s">
        <v>31</v>
      </c>
      <c r="D237" s="86">
        <v>1.28415</v>
      </c>
    </row>
    <row r="238" spans="1:4" ht="30.75" customHeight="1">
      <c r="A238" s="31" t="s">
        <v>689</v>
      </c>
      <c r="B238" s="40"/>
      <c r="C238" s="41" t="s">
        <v>439</v>
      </c>
      <c r="D238" s="86">
        <v>173.891</v>
      </c>
    </row>
    <row r="239" spans="1:5" ht="27" hidden="1">
      <c r="A239" s="31" t="s">
        <v>110</v>
      </c>
      <c r="B239" s="40"/>
      <c r="C239" s="41">
        <v>9999951180</v>
      </c>
      <c r="D239" s="86"/>
      <c r="E239" s="35"/>
    </row>
    <row r="240" spans="1:5" ht="42.75" customHeight="1">
      <c r="A240" s="31" t="s">
        <v>610</v>
      </c>
      <c r="B240" s="40"/>
      <c r="C240" s="41" t="s">
        <v>540</v>
      </c>
      <c r="D240" s="86">
        <v>3.38708</v>
      </c>
      <c r="E240" s="35"/>
    </row>
    <row r="241" spans="1:5" ht="42.75" customHeight="1">
      <c r="A241" s="31" t="s">
        <v>913</v>
      </c>
      <c r="B241" s="40"/>
      <c r="C241" s="41" t="s">
        <v>533</v>
      </c>
      <c r="D241" s="86">
        <f>158.91956+571.21939</f>
        <v>730.13895</v>
      </c>
      <c r="E241" s="66"/>
    </row>
    <row r="242" spans="1:6" ht="42.75" customHeight="1" hidden="1">
      <c r="A242" s="31" t="s">
        <v>912</v>
      </c>
      <c r="B242" s="40"/>
      <c r="C242" s="41" t="s">
        <v>887</v>
      </c>
      <c r="D242" s="86">
        <f>389.14971-389.14971</f>
        <v>0</v>
      </c>
      <c r="E242" s="66"/>
      <c r="F242" s="66"/>
    </row>
    <row r="243" spans="1:5" ht="84.75" customHeight="1">
      <c r="A243" s="31" t="s">
        <v>835</v>
      </c>
      <c r="B243" s="40"/>
      <c r="C243" s="41" t="s">
        <v>825</v>
      </c>
      <c r="D243" s="86">
        <v>133.61</v>
      </c>
      <c r="E243" s="35"/>
    </row>
    <row r="244" spans="1:5" ht="15" customHeight="1" hidden="1">
      <c r="A244" s="31" t="s">
        <v>764</v>
      </c>
      <c r="B244" s="40"/>
      <c r="C244" s="41" t="s">
        <v>766</v>
      </c>
      <c r="D244" s="86"/>
      <c r="E244" s="146"/>
    </row>
    <row r="245" spans="1:5" ht="54.75" customHeight="1" hidden="1">
      <c r="A245" s="31" t="s">
        <v>716</v>
      </c>
      <c r="B245" s="40"/>
      <c r="C245" s="41" t="s">
        <v>717</v>
      </c>
      <c r="D245" s="86"/>
      <c r="E245" s="35"/>
    </row>
    <row r="246" spans="1:5" ht="6" customHeight="1" hidden="1">
      <c r="A246" s="31"/>
      <c r="B246" s="40"/>
      <c r="C246" s="41"/>
      <c r="D246" s="86"/>
      <c r="E246" s="35"/>
    </row>
    <row r="247" spans="1:6" ht="17.25" customHeight="1">
      <c r="A247" s="64" t="s">
        <v>126</v>
      </c>
      <c r="B247" s="139"/>
      <c r="C247" s="140"/>
      <c r="D247" s="74">
        <f>SUM(D196:D229)+SUM(D232:D244)</f>
        <v>70097.87325</v>
      </c>
      <c r="E247" s="283"/>
      <c r="F247" s="35"/>
    </row>
    <row r="248" spans="1:6" s="27" customFormat="1" ht="19.5" customHeight="1">
      <c r="A248" s="64" t="s">
        <v>111</v>
      </c>
      <c r="B248" s="139"/>
      <c r="C248" s="140"/>
      <c r="D248" s="74">
        <f>D247+D192</f>
        <v>677598.24982</v>
      </c>
      <c r="E248" s="168"/>
      <c r="F248" s="284"/>
    </row>
    <row r="249" ht="13.5">
      <c r="D249" s="73"/>
    </row>
    <row r="250" ht="13.5">
      <c r="C250" s="51"/>
    </row>
    <row r="251" ht="13.5">
      <c r="C251" s="51"/>
    </row>
    <row r="252" ht="13.5">
      <c r="C252" s="51"/>
    </row>
    <row r="253" ht="13.5">
      <c r="C253" s="51"/>
    </row>
    <row r="254" spans="3:4" ht="13.5">
      <c r="C254" s="286"/>
      <c r="D254" s="287"/>
    </row>
    <row r="255" spans="5:6" ht="13.5">
      <c r="E255" s="27"/>
      <c r="F255" s="66"/>
    </row>
    <row r="257" spans="9:10" ht="13.5">
      <c r="I257" s="66"/>
      <c r="J257" s="66"/>
    </row>
    <row r="258" ht="13.5">
      <c r="E258" s="66"/>
    </row>
  </sheetData>
  <sheetProtection/>
  <mergeCells count="7">
    <mergeCell ref="A193:D193"/>
    <mergeCell ref="A6:D6"/>
    <mergeCell ref="A11:D11"/>
    <mergeCell ref="A1:D1"/>
    <mergeCell ref="A2:D2"/>
    <mergeCell ref="A3:D3"/>
    <mergeCell ref="A4:D4"/>
  </mergeCells>
  <printOptions/>
  <pageMargins left="0.7480314960629921" right="0.7480314960629921" top="0.984251968503937" bottom="0.7874015748031497" header="0.5118110236220472" footer="0.5118110236220472"/>
  <pageSetup fitToHeight="1" fitToWidth="1" horizontalDpi="600" verticalDpi="600" orientation="portrait" paperSize="9" scale="14" r:id="rId1"/>
  <rowBreaks count="3" manualBreakCount="3">
    <brk id="40" max="3" man="1"/>
    <brk id="104" max="3" man="1"/>
    <brk id="154" max="3" man="1"/>
  </rowBreaks>
</worksheet>
</file>

<file path=xl/worksheets/sheet6.xml><?xml version="1.0" encoding="utf-8"?>
<worksheet xmlns="http://schemas.openxmlformats.org/spreadsheetml/2006/main" xmlns:r="http://schemas.openxmlformats.org/officeDocument/2006/relationships">
  <sheetPr>
    <tabColor rgb="FFFF0000"/>
  </sheetPr>
  <dimension ref="A1:E17"/>
  <sheetViews>
    <sheetView view="pageBreakPreview" zoomScaleSheetLayoutView="100" zoomScalePageLayoutView="0" workbookViewId="0" topLeftCell="A1">
      <selection activeCell="D17" sqref="D16:D17"/>
    </sheetView>
  </sheetViews>
  <sheetFormatPr defaultColWidth="9.00390625" defaultRowHeight="12.75"/>
  <cols>
    <col min="1" max="1" width="33.875" style="151" customWidth="1"/>
    <col min="2" max="2" width="15.375" style="151" customWidth="1"/>
    <col min="3" max="3" width="13.375" style="151" customWidth="1"/>
    <col min="4" max="4" width="12.625" style="151" customWidth="1"/>
    <col min="5" max="16384" width="8.875" style="151" customWidth="1"/>
  </cols>
  <sheetData>
    <row r="1" spans="1:4" ht="17.25" customHeight="1">
      <c r="A1" s="110"/>
      <c r="B1" s="109"/>
      <c r="C1" s="110"/>
      <c r="D1" s="109" t="s">
        <v>954</v>
      </c>
    </row>
    <row r="2" spans="1:4" ht="15">
      <c r="A2" s="110"/>
      <c r="B2" s="109"/>
      <c r="C2" s="110"/>
      <c r="D2" s="109" t="s">
        <v>9</v>
      </c>
    </row>
    <row r="3" spans="1:4" ht="15">
      <c r="A3" s="110"/>
      <c r="B3" s="109"/>
      <c r="C3" s="110"/>
      <c r="D3" s="109" t="s">
        <v>10</v>
      </c>
    </row>
    <row r="4" spans="1:5" ht="18.75" customHeight="1">
      <c r="A4" s="224" t="s">
        <v>958</v>
      </c>
      <c r="B4" s="224"/>
      <c r="C4" s="251"/>
      <c r="D4" s="251"/>
      <c r="E4" s="4"/>
    </row>
    <row r="5" ht="22.5" customHeight="1"/>
    <row r="6" spans="1:4" ht="88.5" customHeight="1">
      <c r="A6" s="250" t="s">
        <v>847</v>
      </c>
      <c r="B6" s="250"/>
      <c r="C6" s="250"/>
      <c r="D6" s="250"/>
    </row>
    <row r="7" spans="1:2" ht="14.25" customHeight="1">
      <c r="A7" s="221"/>
      <c r="B7" s="221"/>
    </row>
    <row r="8" spans="1:4" ht="20.25" customHeight="1">
      <c r="A8" s="221"/>
      <c r="B8" s="288"/>
      <c r="C8" s="288"/>
      <c r="D8" s="288" t="s">
        <v>173</v>
      </c>
    </row>
    <row r="9" spans="1:4" ht="18.75" customHeight="1">
      <c r="A9" s="227" t="s">
        <v>4</v>
      </c>
      <c r="B9" s="227" t="s">
        <v>619</v>
      </c>
      <c r="C9" s="227" t="s">
        <v>760</v>
      </c>
      <c r="D9" s="227" t="s">
        <v>848</v>
      </c>
    </row>
    <row r="10" spans="1:4" ht="39.75" customHeight="1">
      <c r="A10" s="227"/>
      <c r="B10" s="227"/>
      <c r="C10" s="227"/>
      <c r="D10" s="227"/>
    </row>
    <row r="11" spans="1:4" ht="0.75" customHeight="1" hidden="1">
      <c r="A11" s="289" t="s">
        <v>5</v>
      </c>
      <c r="B11" s="290">
        <v>0</v>
      </c>
      <c r="C11" s="290">
        <v>0</v>
      </c>
      <c r="D11" s="290">
        <v>0</v>
      </c>
    </row>
    <row r="12" spans="1:4" ht="12.75" hidden="1">
      <c r="A12" s="289"/>
      <c r="B12" s="290"/>
      <c r="C12" s="290"/>
      <c r="D12" s="290"/>
    </row>
    <row r="13" spans="1:4" ht="18.75" customHeight="1">
      <c r="A13" s="164" t="s">
        <v>376</v>
      </c>
      <c r="B13" s="211">
        <f>600-30</f>
        <v>570</v>
      </c>
      <c r="C13" s="212">
        <v>50</v>
      </c>
      <c r="D13" s="212">
        <v>50</v>
      </c>
    </row>
    <row r="14" spans="1:4" ht="18.75" customHeight="1" hidden="1">
      <c r="A14" s="164" t="s">
        <v>6</v>
      </c>
      <c r="B14" s="212"/>
      <c r="C14" s="212"/>
      <c r="D14" s="212"/>
    </row>
    <row r="15" spans="1:4" ht="18.75" customHeight="1">
      <c r="A15" s="164" t="s">
        <v>7</v>
      </c>
      <c r="B15" s="212">
        <f>500-50</f>
        <v>450</v>
      </c>
      <c r="C15" s="212">
        <v>50</v>
      </c>
      <c r="D15" s="212">
        <v>50</v>
      </c>
    </row>
    <row r="16" spans="1:4" ht="18.75" customHeight="1">
      <c r="A16" s="164" t="s">
        <v>6</v>
      </c>
      <c r="B16" s="212">
        <v>800</v>
      </c>
      <c r="C16" s="212">
        <v>0</v>
      </c>
      <c r="D16" s="212">
        <v>0</v>
      </c>
    </row>
    <row r="17" spans="1:4" ht="21.75" customHeight="1">
      <c r="A17" s="163" t="s">
        <v>8</v>
      </c>
      <c r="B17" s="213">
        <f>B13+B15+B16</f>
        <v>1820</v>
      </c>
      <c r="C17" s="213">
        <f>C13+C14+C15</f>
        <v>100</v>
      </c>
      <c r="D17" s="213">
        <f>D13+D14+D15</f>
        <v>100</v>
      </c>
    </row>
  </sheetData>
  <sheetProtection/>
  <mergeCells count="10">
    <mergeCell ref="A6:D6"/>
    <mergeCell ref="A4:D4"/>
    <mergeCell ref="A11:A12"/>
    <mergeCell ref="B11:B12"/>
    <mergeCell ref="A9:A10"/>
    <mergeCell ref="B9:B10"/>
    <mergeCell ref="C9:C10"/>
    <mergeCell ref="D9:D10"/>
    <mergeCell ref="C11:C12"/>
    <mergeCell ref="D11:D12"/>
  </mergeCells>
  <printOptions/>
  <pageMargins left="0.75" right="0.75" top="1" bottom="1" header="0.5" footer="0.5"/>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fin540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wert</dc:creator>
  <cp:keywords/>
  <dc:description/>
  <cp:lastModifiedBy>Юля Игнатова</cp:lastModifiedBy>
  <cp:lastPrinted>2022-05-18T02:37:43Z</cp:lastPrinted>
  <dcterms:created xsi:type="dcterms:W3CDTF">2008-10-27T01:25:53Z</dcterms:created>
  <dcterms:modified xsi:type="dcterms:W3CDTF">2022-05-26T23:30:13Z</dcterms:modified>
  <cp:category/>
  <cp:version/>
  <cp:contentType/>
  <cp:contentStatus/>
</cp:coreProperties>
</file>