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0" windowWidth="8385" windowHeight="5085" tabRatio="807" activeTab="4"/>
  </bookViews>
  <sheets>
    <sheet name="1 " sheetId="1" r:id="rId1"/>
    <sheet name="2  " sheetId="2" r:id="rId2"/>
    <sheet name="3" sheetId="3" r:id="rId3"/>
    <sheet name="4" sheetId="4" r:id="rId4"/>
    <sheet name="5 " sheetId="5" r:id="rId5"/>
    <sheet name="7" sheetId="6" r:id="rId6"/>
  </sheets>
  <definedNames>
    <definedName name="_xlnm.Print_Area" localSheetId="0">'1 '!$A$1:$E$21</definedName>
    <definedName name="_xlnm.Print_Area" localSheetId="1">'2  '!$A$1:$G$91</definedName>
    <definedName name="_xlnm.Print_Area" localSheetId="2">'3'!$A$1:$H$822</definedName>
    <definedName name="_xlnm.Print_Area" localSheetId="3">'4'!$A$1:$I$856</definedName>
    <definedName name="_xlnm.Print_Area" localSheetId="4">'5 '!$A$1:$F$270</definedName>
    <definedName name="_xlnm.Print_Area" localSheetId="5">'7'!$A$1:$F$18</definedName>
  </definedNames>
  <calcPr fullCalcOnLoad="1"/>
</workbook>
</file>

<file path=xl/sharedStrings.xml><?xml version="1.0" encoding="utf-8"?>
<sst xmlns="http://schemas.openxmlformats.org/spreadsheetml/2006/main" count="9608" uniqueCount="1023">
  <si>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</si>
  <si>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</si>
  <si>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</si>
  <si>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</si>
  <si>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Наименование поселений</t>
  </si>
  <si>
    <t>Крыловское сельское поселение</t>
  </si>
  <si>
    <t>Руновское сельское поселение</t>
  </si>
  <si>
    <t>Хвищанское сельское поселение</t>
  </si>
  <si>
    <t>Всего</t>
  </si>
  <si>
    <t xml:space="preserve">                        к решению Думы Кировского</t>
  </si>
  <si>
    <t xml:space="preserve">                          муниципального района</t>
  </si>
  <si>
    <t>1 11 05013 05 0000 120</t>
  </si>
  <si>
    <t>Другие вопросы в области культуры, кинематографии</t>
  </si>
  <si>
    <t>1 11 05013 10 0000 120</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</si>
  <si>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</si>
  <si>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</si>
  <si>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</si>
  <si>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</si>
  <si>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</si>
  <si>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</si>
  <si>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</si>
  <si>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</si>
  <si>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</si>
  <si>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</si>
  <si>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</si>
  <si>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</si>
  <si>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</si>
  <si>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</si>
  <si>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</si>
  <si>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</si>
  <si>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</si>
  <si>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</si>
  <si>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</si>
  <si>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</si>
  <si>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</si>
  <si>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</si>
  <si>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</si>
  <si>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</si>
  <si>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</si>
  <si>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</si>
  <si>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</si>
  <si>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</si>
  <si>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</si>
  <si>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</si>
  <si>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</si>
  <si>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</si>
  <si>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</si>
  <si>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</si>
  <si>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</si>
  <si>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</si>
  <si>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</si>
  <si>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</si>
  <si>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</si>
  <si>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</si>
  <si>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</si>
  <si>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</si>
  <si>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</si>
  <si>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</si>
  <si>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</si>
  <si>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</si>
  <si>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</si>
  <si>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</si>
  <si>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</si>
  <si>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</si>
  <si>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</si>
  <si>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</si>
  <si>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</si>
  <si>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</si>
  <si>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</si>
  <si>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</si>
  <si>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</si>
  <si>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</si>
  <si>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</si>
  <si>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</si>
  <si>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</si>
  <si>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</si>
  <si>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</si>
  <si>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</si>
  <si>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</si>
  <si>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</si>
  <si>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</si>
  <si>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</si>
  <si>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</si>
  <si>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</si>
  <si>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</si>
  <si>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</si>
  <si>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</si>
  <si>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</si>
  <si>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</si>
  <si>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</si>
  <si>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</si>
  <si>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</si>
  <si>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</si>
  <si>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</si>
  <si>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</si>
  <si>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</si>
  <si>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</si>
  <si>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</si>
  <si>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</si>
  <si>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</si>
  <si>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</si>
  <si>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</si>
  <si>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</si>
  <si>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</si>
  <si>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</si>
  <si>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</si>
  <si>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</si>
  <si>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</si>
  <si>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</si>
  <si>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</si>
  <si>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</si>
  <si>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</si>
  <si>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</si>
  <si>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</si>
  <si>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</si>
  <si>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</si>
  <si>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</si>
  <si>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</si>
  <si>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</si>
  <si>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</si>
  <si>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</si>
  <si>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</si>
  <si>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</si>
  <si>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</si>
  <si>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</si>
  <si>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</si>
  <si>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</si>
  <si>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</si>
  <si>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</si>
  <si>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</si>
  <si>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</si>
  <si>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</si>
  <si>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</si>
  <si>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</si>
  <si>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</si>
  <si>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</si>
  <si>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</si>
  <si>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</si>
  <si>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</si>
  <si>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</si>
  <si>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</si>
  <si>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</si>
  <si>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</si>
  <si>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</si>
  <si>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</si>
  <si>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</si>
  <si>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</si>
  <si>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</si>
  <si>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</si>
  <si>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</si>
  <si>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</si>
  <si>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</si>
  <si>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</si>
  <si>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</si>
  <si>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</si>
  <si>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</si>
  <si>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</si>
  <si>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</si>
  <si>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</si>
  <si>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</si>
  <si>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</si>
  <si>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</si>
  <si>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</si>
  <si>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</si>
  <si>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</si>
  <si>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</si>
  <si>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</si>
  <si>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</si>
  <si>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</si>
  <si>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</si>
  <si>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Дотации бюджетам муниципальных районов на выравнивание бюджетной обеспеченности</t>
  </si>
  <si>
    <t>(тыс.руб.)</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</si>
  <si>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</si>
  <si>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</si>
  <si>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</si>
  <si>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</si>
  <si>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</si>
  <si>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</si>
  <si>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</si>
  <si>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</si>
  <si>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</si>
  <si>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</si>
  <si>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</si>
  <si>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</si>
  <si>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</si>
  <si>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</si>
  <si>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</si>
  <si>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</si>
  <si>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</si>
  <si>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</si>
  <si>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</si>
  <si>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</si>
  <si>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</si>
  <si>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</si>
  <si>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</si>
  <si>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</si>
  <si>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</si>
  <si>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</si>
  <si>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</si>
  <si>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</si>
  <si>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</si>
  <si>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</si>
  <si>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</si>
  <si>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</si>
  <si>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</si>
  <si>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</si>
  <si>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</si>
  <si>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</si>
  <si>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</si>
  <si>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</si>
  <si>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</si>
  <si>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</si>
  <si>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</si>
  <si>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</si>
  <si>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</si>
  <si>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</si>
  <si>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</si>
  <si>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</si>
  <si>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</si>
  <si>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</si>
  <si>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</si>
  <si>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</si>
  <si>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</si>
  <si>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</si>
  <si>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</si>
  <si>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</si>
  <si>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</si>
  <si>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</si>
  <si>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</si>
  <si>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</si>
  <si>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</si>
  <si>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</si>
  <si>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</si>
  <si>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</si>
  <si>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</si>
  <si>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</si>
  <si>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</si>
  <si>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</si>
  <si>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</si>
  <si>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</si>
  <si>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</si>
  <si>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</si>
  <si>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</si>
  <si>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</si>
  <si>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</si>
  <si>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</si>
  <si>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</si>
  <si>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</si>
  <si>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</si>
  <si>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</si>
  <si>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</si>
  <si>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</si>
  <si>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</si>
  <si>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</si>
  <si>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</si>
  <si>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</si>
  <si>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</si>
  <si>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</si>
  <si>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</si>
  <si>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</si>
  <si>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</si>
  <si>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</si>
  <si>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</si>
  <si>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</si>
  <si>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</si>
  <si>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</si>
  <si>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</si>
  <si>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</si>
  <si>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</si>
  <si>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</si>
  <si>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</si>
  <si>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</si>
  <si>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</si>
  <si>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</si>
  <si>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</si>
  <si>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</si>
  <si>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</si>
  <si>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</si>
  <si>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</si>
  <si>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</si>
  <si>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</si>
  <si>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</si>
  <si>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</si>
  <si>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</si>
  <si>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</si>
  <si>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</si>
  <si>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</si>
  <si>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</si>
  <si>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</si>
  <si>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</si>
  <si>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</si>
  <si>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</si>
  <si>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</si>
  <si>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</si>
  <si>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</si>
  <si>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</si>
  <si>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</si>
  <si>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</si>
  <si>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</si>
  <si>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</si>
  <si>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</si>
  <si>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</si>
  <si>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</si>
  <si>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</si>
  <si>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</si>
  <si>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</si>
  <si>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</si>
  <si>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</si>
  <si>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</si>
  <si>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</si>
  <si>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</si>
  <si>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</si>
  <si>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</si>
  <si>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</si>
  <si>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</si>
  <si>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</si>
  <si>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</si>
  <si>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</si>
  <si>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</si>
  <si>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</si>
  <si>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</si>
  <si>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Массовый спорт</t>
  </si>
  <si>
    <t>Прочие межбюджетные трансферты общего характера</t>
  </si>
  <si>
    <t>Наименование</t>
  </si>
  <si>
    <t>Ведомство</t>
  </si>
  <si>
    <t>Целевая статья</t>
  </si>
  <si>
    <t>Вид расх</t>
  </si>
  <si>
    <t>Учреждение: Администрация Кировского муниципального района</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</si>
  <si>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</si>
  <si>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</si>
  <si>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</si>
  <si>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</si>
  <si>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</si>
  <si>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</si>
  <si>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</si>
  <si>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</si>
  <si>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</si>
  <si>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</si>
  <si>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</si>
  <si>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</si>
  <si>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</si>
  <si>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</si>
  <si>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</si>
  <si>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</si>
  <si>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</si>
  <si>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</si>
  <si>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</si>
  <si>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</si>
  <si>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</si>
  <si>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</si>
  <si>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</si>
  <si>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</si>
  <si>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</si>
  <si>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</si>
  <si>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</si>
  <si>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</si>
  <si>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</si>
  <si>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</si>
  <si>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</si>
  <si>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</si>
  <si>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</si>
  <si>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</si>
  <si>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 xml:space="preserve">Горненское сельское поселение </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</si>
  <si>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</si>
  <si>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</si>
  <si>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</si>
  <si>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</si>
  <si>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</si>
  <si>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</si>
  <si>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</si>
  <si>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</si>
  <si>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</si>
  <si>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</si>
  <si>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</si>
  <si>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</si>
  <si>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</si>
  <si>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</si>
  <si>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</si>
  <si>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</si>
  <si>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</si>
  <si>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</si>
  <si>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</si>
  <si>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</si>
  <si>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</si>
  <si>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</si>
  <si>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</si>
  <si>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</si>
  <si>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</si>
  <si>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</si>
  <si>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</si>
  <si>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</si>
  <si>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</si>
  <si>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</si>
  <si>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</si>
  <si>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</si>
  <si>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</si>
  <si>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</si>
  <si>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</si>
  <si>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</si>
  <si>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</si>
  <si>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</si>
  <si>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</si>
  <si>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</si>
  <si>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</si>
  <si>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</si>
  <si>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</si>
  <si>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</si>
  <si>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</si>
  <si>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</si>
  <si>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</si>
  <si>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</si>
  <si>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</si>
  <si>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</si>
  <si>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</si>
  <si>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</si>
  <si>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</si>
  <si>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</si>
  <si>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</si>
  <si>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</si>
  <si>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</si>
  <si>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</si>
  <si>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9990051200</t>
  </si>
  <si>
    <t>Подпрограмма № 6 «Организация отдыха  детей»</t>
  </si>
  <si>
    <t>Подпрограмма № 8 "Молодежь Кировского района"</t>
  </si>
  <si>
    <t>0800092070</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</si>
  <si>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</si>
  <si>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</si>
  <si>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</si>
  <si>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</si>
  <si>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</si>
  <si>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</si>
  <si>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</si>
  <si>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</si>
  <si>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</si>
  <si>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</si>
  <si>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Доплата к  пенсии  муниципальным служащим</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</si>
  <si>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</si>
  <si>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</si>
  <si>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</si>
  <si>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</si>
  <si>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</si>
  <si>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</si>
  <si>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</si>
  <si>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</si>
  <si>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</si>
  <si>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</si>
  <si>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</si>
  <si>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</si>
  <si>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</si>
  <si>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</si>
  <si>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</si>
  <si>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</si>
  <si>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</si>
  <si>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</si>
  <si>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</si>
  <si>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</si>
  <si>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</si>
  <si>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</si>
  <si>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</si>
  <si>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</si>
  <si>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</si>
  <si>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</si>
  <si>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</si>
  <si>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</si>
  <si>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</si>
  <si>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</si>
  <si>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</si>
  <si>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</si>
  <si>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Приложение  № 3</t>
  </si>
  <si>
    <t>1200093110</t>
  </si>
  <si>
    <t>1200012261</t>
  </si>
  <si>
    <t>1200012262</t>
  </si>
  <si>
    <t>1200012263</t>
  </si>
  <si>
    <t>1200051180</t>
  </si>
  <si>
    <t>1100000000</t>
  </si>
  <si>
    <t>1100011160</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</si>
  <si>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</si>
  <si>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</si>
  <si>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</si>
  <si>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</si>
  <si>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</si>
  <si>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</si>
  <si>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</si>
  <si>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</si>
  <si>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</si>
  <si>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</si>
  <si>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</si>
  <si>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</si>
  <si>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</si>
  <si>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</si>
  <si>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</si>
  <si>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</si>
  <si>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</si>
  <si>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</si>
  <si>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</si>
  <si>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</si>
  <si>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</si>
  <si>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</si>
  <si>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</si>
  <si>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</si>
  <si>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</si>
  <si>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</si>
  <si>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</si>
  <si>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</si>
  <si>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</si>
  <si>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</si>
  <si>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</si>
  <si>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</si>
  <si>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</si>
  <si>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</si>
  <si>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</si>
  <si>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</si>
  <si>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</si>
  <si>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</si>
  <si>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</si>
  <si>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</si>
  <si>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</si>
  <si>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</si>
  <si>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</si>
  <si>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</si>
  <si>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</si>
  <si>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</si>
  <si>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</si>
  <si>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</si>
  <si>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</si>
  <si>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</si>
  <si>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</si>
  <si>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</si>
  <si>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</si>
  <si>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</si>
  <si>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</si>
  <si>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</si>
  <si>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</si>
  <si>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</si>
  <si>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</si>
  <si>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</si>
  <si>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</si>
  <si>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</si>
  <si>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</si>
  <si>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</si>
  <si>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</si>
  <si>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</si>
  <si>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</si>
  <si>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</si>
  <si>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</si>
  <si>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</si>
  <si>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</si>
  <si>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</si>
  <si>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</si>
  <si>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</si>
  <si>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</si>
  <si>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</si>
  <si>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</si>
  <si>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</si>
  <si>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</si>
  <si>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</si>
  <si>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</si>
  <si>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</si>
  <si>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</si>
  <si>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</si>
  <si>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</si>
  <si>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</si>
  <si>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</si>
  <si>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</si>
  <si>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</si>
  <si>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</si>
  <si>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</si>
  <si>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</si>
  <si>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</si>
  <si>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</si>
  <si>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</si>
  <si>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</si>
  <si>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</si>
  <si>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</si>
  <si>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</si>
  <si>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</si>
  <si>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</si>
  <si>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</si>
  <si>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</si>
  <si>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</si>
  <si>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</si>
  <si>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</si>
  <si>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</si>
  <si>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</si>
  <si>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</si>
  <si>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</si>
  <si>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Сумма на 2022 год</t>
  </si>
  <si>
    <t>Налог, взимаемый в связи с применением упрощенной системы налогообложения</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</si>
  <si>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</si>
  <si>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</si>
  <si>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2 02 15001 05 0000 150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</si>
  <si>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</si>
  <si>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</si>
  <si>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</si>
  <si>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</si>
  <si>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</si>
  <si>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</si>
  <si>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</si>
  <si>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</si>
  <si>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</si>
  <si>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</si>
  <si>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</si>
  <si>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</si>
  <si>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</si>
  <si>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</si>
  <si>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</si>
  <si>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</si>
  <si>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</si>
  <si>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</si>
  <si>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</si>
  <si>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</si>
  <si>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</si>
  <si>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</si>
  <si>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</si>
  <si>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</si>
  <si>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</si>
  <si>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</si>
  <si>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</si>
  <si>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</si>
  <si>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</si>
  <si>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</si>
  <si>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</si>
  <si>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</si>
  <si>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</si>
  <si>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</si>
  <si>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</si>
  <si>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</si>
  <si>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</si>
  <si>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</si>
  <si>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</si>
  <si>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</si>
  <si>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</si>
  <si>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</si>
  <si>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</si>
  <si>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</si>
  <si>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</si>
  <si>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</si>
  <si>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</si>
  <si>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</si>
  <si>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</si>
  <si>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</si>
  <si>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</si>
  <si>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</si>
  <si>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</si>
  <si>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</si>
  <si>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</si>
  <si>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</si>
  <si>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</si>
  <si>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</si>
  <si>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</si>
  <si>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</si>
  <si>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</si>
  <si>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</si>
  <si>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</si>
  <si>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</si>
  <si>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0140Б92030</t>
  </si>
  <si>
    <t>1400Б92620</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</si>
  <si>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</si>
  <si>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</si>
  <si>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</si>
  <si>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</si>
  <si>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</si>
  <si>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</si>
  <si>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</si>
  <si>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</si>
  <si>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</si>
  <si>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</si>
  <si>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</si>
  <si>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</si>
  <si>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</si>
  <si>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</si>
  <si>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</si>
  <si>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</si>
  <si>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</si>
  <si>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</si>
  <si>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</si>
  <si>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</si>
  <si>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</si>
  <si>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</si>
  <si>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</si>
  <si>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</si>
  <si>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Субсидии бюджетам муниципальных образований Приморского края на организацию физкультурно-спортивной работы по месту жительства </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</si>
  <si>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</si>
  <si>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</si>
  <si>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</si>
  <si>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</si>
  <si>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</si>
  <si>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</si>
  <si>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</si>
  <si>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</si>
  <si>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</si>
  <si>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</si>
  <si>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</si>
  <si>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</si>
  <si>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</si>
  <si>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</si>
  <si>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</si>
  <si>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</si>
  <si>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</si>
  <si>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</si>
  <si>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</si>
  <si>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06100Б0000</t>
  </si>
  <si>
    <t>963</t>
  </si>
  <si>
    <t>995</t>
  </si>
  <si>
    <t>996</t>
  </si>
  <si>
    <t>997</t>
  </si>
  <si>
    <t>998</t>
  </si>
  <si>
    <t>999</t>
  </si>
  <si>
    <t>1004</t>
  </si>
  <si>
    <t>1008</t>
  </si>
  <si>
    <t>1015</t>
  </si>
  <si>
    <t>Муниципальная программа «Комплексное развитие сельских территорий в Кировском муниципальном районе на 2021-2027 годы»</t>
  </si>
  <si>
    <t>Сумма 
на 2023 год</t>
  </si>
  <si>
    <t xml:space="preserve">Муниципальная программа «Комплексное развитие сельских территорий" в Кировском муниципальном районе на 2021-2027 годы </t>
  </si>
  <si>
    <t>Сумма на 2023 год</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</si>
  <si>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</si>
  <si>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</si>
  <si>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Общий объем на 2023 г.</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</si>
  <si>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</si>
  <si>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</si>
  <si>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</si>
  <si>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</si>
  <si>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</si>
  <si>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</si>
  <si>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Выполнение наказов избирателей(дошкольное образование)</t>
  </si>
  <si>
    <t>0110030041</t>
  </si>
  <si>
    <t>0120030041</t>
  </si>
  <si>
    <t>0140030041</t>
  </si>
  <si>
    <t>Мероприятия по развитию и поддержке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</si>
  <si>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</si>
  <si>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</si>
  <si>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</si>
  <si>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</si>
  <si>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</si>
  <si>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</si>
  <si>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</si>
  <si>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</si>
  <si>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Приложение № 7.1</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</si>
  <si>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</si>
  <si>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</si>
  <si>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</si>
  <si>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</si>
  <si>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</si>
  <si>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</si>
  <si>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</si>
  <si>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</si>
  <si>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</si>
  <si>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</si>
  <si>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</si>
  <si>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</si>
  <si>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0140020050</t>
  </si>
  <si>
    <t>0140020051</t>
  </si>
  <si>
    <t>0140020052</t>
  </si>
  <si>
    <t>0140020053</t>
  </si>
  <si>
    <t>005</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</si>
  <si>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</si>
  <si>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</si>
  <si>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</si>
  <si>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</si>
  <si>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</si>
  <si>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</si>
  <si>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</si>
  <si>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</si>
  <si>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</si>
  <si>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</si>
  <si>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</si>
  <si>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</si>
  <si>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</si>
  <si>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</si>
  <si>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</si>
  <si>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</si>
  <si>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</si>
  <si>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</si>
  <si>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</si>
  <si>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</si>
  <si>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</si>
  <si>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</si>
  <si>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</si>
  <si>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</si>
  <si>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</si>
  <si>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 Мероприятия по укреплению общественного здоровья</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</si>
  <si>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</si>
  <si>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</si>
  <si>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</si>
  <si>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</si>
  <si>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</si>
  <si>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</si>
  <si>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</si>
  <si>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 Укрепление общественного здоровья" на 2021-2024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</si>
  <si>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</si>
  <si>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</si>
  <si>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Сумма на 2024 год</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</si>
  <si>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</si>
  <si>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</si>
  <si>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</si>
  <si>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</si>
  <si>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</si>
  <si>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</si>
  <si>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</si>
  <si>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</si>
  <si>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</si>
  <si>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</si>
  <si>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0640020000</t>
  </si>
  <si>
    <t>1600014410</t>
  </si>
  <si>
    <t>1600000000</t>
  </si>
  <si>
    <t>Другие вопросы в области здравоохранения</t>
  </si>
  <si>
    <t>1600014411</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</si>
  <si>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</si>
  <si>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</si>
  <si>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</si>
  <si>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</si>
  <si>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</si>
  <si>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</si>
  <si>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</si>
  <si>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</si>
  <si>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</si>
  <si>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</si>
  <si>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</si>
  <si>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</si>
  <si>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</si>
  <si>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</si>
  <si>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2"/>
        <rFont val="Times New Roman"/>
        <family val="1"/>
      </rPr>
      <t>за счет средств краевого бюджета</t>
    </r>
  </si>
  <si>
    <t>Сумма на 
2023 год</t>
  </si>
  <si>
    <t>Сумма на 
2024 год</t>
  </si>
  <si>
    <t>Сумма на 2023 г.</t>
  </si>
  <si>
    <t>Общий объем на 2024 г.</t>
  </si>
  <si>
    <t>Общий объем на 2024 г</t>
  </si>
  <si>
    <r>
      <t>Субвенции бюджетам муниципальных образований Приморского края на 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t>
    </r>
    <r>
      <rPr>
        <b/>
        <sz val="12"/>
        <rFont val="Times New Roman"/>
        <family val="1"/>
      </rPr>
      <t xml:space="preserve"> </t>
    </r>
    <r>
      <rPr>
        <b/>
        <u val="single"/>
        <sz val="12"/>
        <rFont val="Times New Roman"/>
        <family val="1"/>
      </rPr>
      <t>за счет краевого бюджета</t>
    </r>
  </si>
  <si>
    <t>ЗДРАВООХРАНЕНИЕ</t>
  </si>
  <si>
    <t>99900R0820</t>
  </si>
  <si>
    <t xml:space="preserve">Руководство и управление в сфере установленных функций органов местного самоуправления </t>
  </si>
  <si>
    <t>Финансовое обеспечение на выполнение муниципального задания "МБУ ДО КДШИ"</t>
  </si>
  <si>
    <t>Субсидии бюджетным учреждениям (МБУ ДО «КДШИ»)</t>
  </si>
  <si>
    <t>Субсидии бюджетным учреждениям (МБУ ДО «ГДШИ»)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</si>
  <si>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</si>
  <si>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</si>
  <si>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Сумма 
на 2024 год</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</si>
  <si>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</si>
  <si>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Субсидии бюджетам муниципальных образований Приморского края на софинансирование расходных обязательств субъектов РФ, свзяаннх с реализацией ФЦП "Увековечение памяти погибших при защите Отечества на 2019-2024 годы"</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</si>
  <si>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</si>
  <si>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</si>
  <si>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</si>
  <si>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 xml:space="preserve">                                                                                             Приложение  № 5</t>
  </si>
  <si>
    <t>Мероприятия по развитию и поддержке внешкольного образования (наказы избирателей)</t>
  </si>
  <si>
    <t>041P552280</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</si>
  <si>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</si>
  <si>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</si>
  <si>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</si>
  <si>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</si>
  <si>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</si>
  <si>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</si>
  <si>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</si>
  <si>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</si>
  <si>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</si>
  <si>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</si>
  <si>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</si>
  <si>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</si>
  <si>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</si>
  <si>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Субсидии бюджетам муниципальных образований Приморского края на приобретение ледозаливочной техники</t>
  </si>
  <si>
    <t>040P592680</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</si>
  <si>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</si>
  <si>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</si>
  <si>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</si>
  <si>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</si>
  <si>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r>
      <t xml:space="preserve">Мероприятия по развитию и поддержке внешкольного образования </t>
    </r>
    <r>
      <rPr>
        <b/>
        <i/>
        <sz val="11"/>
        <rFont val="Times New Roman"/>
        <family val="1"/>
      </rPr>
      <t>(наказы избирателей)</t>
    </r>
  </si>
  <si>
    <t>Расходы, связанные с участием Кировского муниципального района в мероприятиях общегосударственного значения за счет средств резервного фонда администрации Кировского муниципального района</t>
  </si>
  <si>
    <t>9990010146</t>
  </si>
  <si>
    <t>Прочие организационные и представительские расходы администрации Кировского муниципального района</t>
  </si>
  <si>
    <t>9990010200</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</si>
  <si>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</si>
  <si>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</si>
  <si>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</si>
  <si>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Обеспечение персонифицированного финансирования дополнительного образования детей (МБОУ ДО "ДЮЦ")</t>
  </si>
  <si>
    <t>0140040043</t>
  </si>
  <si>
    <t>Обеспечение персонифицированного финансирования дополнительного образования детей (МБОУ ДО "ДЮСШ "Патриот" п. Кировский)</t>
  </si>
  <si>
    <t>Реализация проектов инициативного бюджетирования по направлению «Твой проект»</t>
  </si>
  <si>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</si>
  <si>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0610092360</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</si>
  <si>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</si>
  <si>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0610Б92360</t>
  </si>
  <si>
    <t>Государственная поддержка отрасли культуры (поддержка муниципальных учреждений культуры, находящихся на территории сельских поселений)</t>
  </si>
  <si>
    <t>00000000000</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</si>
  <si>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</si>
  <si>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061A255195</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</si>
  <si>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</si>
  <si>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061A2S5195</t>
  </si>
  <si>
    <t xml:space="preserve">бюджетных ассигнований из районного бюджета на 2023-2025 гг.  по разделам, </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</si>
  <si>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(школы)</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</si>
  <si>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местного бюджета</t>
    </r>
    <r>
      <rPr>
        <sz val="11"/>
        <rFont val="Times New Roman"/>
        <family val="1"/>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</si>
  <si>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краевого бюджета</t>
    </r>
    <r>
      <rPr>
        <sz val="11"/>
        <rFont val="Times New Roman"/>
        <family val="1"/>
      </rPr>
      <t xml:space="preserve"> (школы)</t>
    </r>
  </si>
  <si>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</si>
  <si>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местного бюджета </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</si>
  <si>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краевого бюджета </t>
    </r>
  </si>
  <si>
    <t>Гранты в виде субсидий  на обеспечение персонифицированного финансирования дополнительного образования детей</t>
  </si>
  <si>
    <t>Подпрограмма № 8 «Молодежь Кировского района»</t>
  </si>
  <si>
    <t>Сумма 
на 2025 год</t>
  </si>
  <si>
    <t>Общий объем на 2025 г.</t>
  </si>
  <si>
    <t>Распределение бюджетных ассигнований из районного бюджета на 2023-2025 года по муниципальным программам Кировского  муниципального района и непрограммным направлениям деятельности</t>
  </si>
  <si>
    <t>06200R5190</t>
  </si>
  <si>
    <t>06700R2990</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</si>
  <si>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годы"за счет средств местного бюджета, в целях софинансирования которых из бюджета Приморского края предоставляются субсидии</t>
  </si>
  <si>
    <t>Субсидии бюджетным учреждениям (библиотеки)</t>
  </si>
  <si>
    <t xml:space="preserve">Иные межбюджетные трансферты 
на обеспечение сбалансированности бюджетов городских и сельских поселений Кировского муниципального района из районного бюджета в 2023-2025гг </t>
  </si>
  <si>
    <t>Сумма на 2025 год</t>
  </si>
  <si>
    <t>06700L2990</t>
  </si>
  <si>
    <t>06200L5190</t>
  </si>
  <si>
    <t>0620005190</t>
  </si>
  <si>
    <t>0670002990</t>
  </si>
  <si>
    <t>Муниципальная программа "Сохранение и развитие культуры в Кировском муниципальном районе на 2023-2027 годы"</t>
  </si>
  <si>
    <t>Муниципальная программа "Развитие физической культуры и спорта в Кировском муниципальном районе на 2023-2027 годы"</t>
  </si>
  <si>
    <t>Муниципальная программа "Профилактика безнадзорности, беспризорности и правонарушений несовершеннолетних на 2023-2027 годы"</t>
  </si>
  <si>
    <t>Муниципальная программа «Развитие образования в Кировском муниципальном районе на 2023-2027 гг.»</t>
  </si>
  <si>
    <t>Муниципальная программа «Развитие малого и среднего предпринимательства в Кировском муниципальном районе на 2023-2027 годы»</t>
  </si>
  <si>
    <t>Условно утвержденные расходы</t>
  </si>
  <si>
    <t>уточнить вид расходов</t>
  </si>
  <si>
    <t>Субсидии бюджетным учреждениям (ПФДО)</t>
  </si>
  <si>
    <t>Общий объем на 2025 г</t>
  </si>
  <si>
    <t>999000080</t>
  </si>
  <si>
    <t>0610L92360</t>
  </si>
  <si>
    <t>1400L92620</t>
  </si>
  <si>
    <t xml:space="preserve">                                                                                             Приложение  № 4</t>
  </si>
  <si>
    <t>9990012263</t>
  </si>
  <si>
    <t>9990012261</t>
  </si>
  <si>
    <t>9990012262</t>
  </si>
  <si>
    <t>Сумма на 
2025 год</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</si>
  <si>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</si>
  <si>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</si>
  <si>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</si>
  <si>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2 02 25299 05 0000 150</t>
  </si>
  <si>
    <t>2 02 25519 00 0000 150</t>
  </si>
  <si>
    <t>2 02 25467 05 0000 150</t>
  </si>
  <si>
    <t>2 02 35082 05 0000 150</t>
  </si>
  <si>
    <t>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</si>
  <si>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</si>
  <si>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</si>
  <si>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образовательных организациях  </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</si>
  <si>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</si>
  <si>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Объемы доходов районного бюджета на 2023 год и плановый период 2024 и 2025 годов</t>
  </si>
  <si>
    <t>Приложение №2</t>
  </si>
  <si>
    <t>Источники внутреннего финансирования дефицита районного бюджета на 2023-2025 годы</t>
  </si>
  <si>
    <t>Сумма на 2024 г.</t>
  </si>
  <si>
    <t>Сумма на 2025 г.</t>
  </si>
  <si>
    <t>Субсидии бюджетным учреждениям-МБУ  ДО  "КДШИ"</t>
  </si>
  <si>
    <t>Субсидии бюджетным учреждениям-МБУ  ДО  "ГДШИ"</t>
  </si>
  <si>
    <t>Субсидии бюджетным учреждениям (МБУ ДО "ДЮЦ")</t>
  </si>
  <si>
    <t xml:space="preserve">бюджетных ассигнований из районного бюджета на 2023 -2025 годы в ведомственной структуре расходов районного бюджета </t>
  </si>
  <si>
    <t>Муниципальная программа "Развитие образования в Кировском муниципальном районе на 2023-2027 годы"</t>
  </si>
  <si>
    <t>Муниципальная программа "Развитие малого и среднего предпринимательства в Кировском муниципальном районе на 2023-2027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</si>
  <si>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</si>
  <si>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"Сохранение и развитие культуры в Кировском муниципальном районе на 2023-2027  годы"</t>
  </si>
  <si>
    <t xml:space="preserve"> Муниципальная программа "Профилактика безнадзорности, беспризорности и правонарушений несовершеннолетних на 2023-2027 годы"</t>
  </si>
  <si>
    <t>Муниципальная программа "Профилактика терроризма и экстремизма в Кировском муниципальном районе на 2023-2027 годы"</t>
  </si>
  <si>
    <t>Муниципальная программа "Развитие образования в Кировском муниципальном районе на 2023-2027  годы"</t>
  </si>
  <si>
    <t xml:space="preserve"> Муниципальная программа "Профилактика безнадзорности, беспризорности и правонарушений несовершеннолетних на 2023-2027годы"</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</si>
  <si>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</si>
  <si>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Муниципальная программа "Противодействия коррупции в администрации Кировского муниципального района на 2023-2025 годы"</t>
  </si>
  <si>
    <t>01100S2040</t>
  </si>
  <si>
    <t>01100S2340</t>
  </si>
  <si>
    <t>040P5S2190</t>
  </si>
  <si>
    <t>040P5S2230</t>
  </si>
  <si>
    <t>040P5S2680</t>
  </si>
  <si>
    <t>06200S2540</t>
  </si>
  <si>
    <t>0670000000</t>
  </si>
  <si>
    <t>041P5S2230</t>
  </si>
  <si>
    <t xml:space="preserve">Капитальные вложения в объекты государственной (муниципальной) собственности </t>
  </si>
  <si>
    <t>Капитальные вложения в объекты государственной (муниципальной) собственности</t>
  </si>
  <si>
    <t>Мероприятия по направленные на софинансирование расходных обязательств субъектов РФ, свзязанных с реализацией ФЦП "Увековечение памяти погибших при защите Отечества на 2019-2024 годы"</t>
  </si>
  <si>
    <t>Расходы на софинансирование расходных обязательств субъектов РФ, свзяаннх с реализацией ФЦП "Увековечение памяти погибших при защите Отечества на 2019-2024 годы" за счет средств местного бюджета, в целях софинансирования которых из бюджета Приморского края предоставляются субсидии</t>
  </si>
  <si>
    <t>Муниципальная программа «Развитие и осуществление дорожной деятельности в отношении автомобильных дорог местного значения в границах Кировского муниципального района» на 2023-2027 гг.»</t>
  </si>
  <si>
    <t>Расходы по развитию спортивной инфраструктуры, находящейся в муниципальной собственности за счет средств местного бюджета, в целях софинансирования которых из бюджета Приморского края предоставляются субсидии</t>
  </si>
  <si>
    <r>
      <t xml:space="preserve">Расходы по развитию спортивной инфраструктуры, находящейся в муниципальной собственности </t>
    </r>
    <r>
      <rPr>
        <i/>
        <sz val="12"/>
        <rFont val="Times New Roman"/>
        <family val="1"/>
      </rPr>
      <t>за счет средств 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</si>
  <si>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Расходы по развитию спортивной инфраструктуры, находящейся в муниципальной собственности </t>
    </r>
    <r>
      <rPr>
        <i/>
        <sz val="11"/>
        <rFont val="Times New Roman"/>
        <family val="1"/>
      </rPr>
      <t>за счет средств местного бюджета</t>
    </r>
    <r>
      <rPr>
        <sz val="11"/>
        <rFont val="Times New Roman"/>
        <family val="1"/>
      </rPr>
      <t>, в целях софинансирования которых из бюджета Приморского края предоставляются субсидии</t>
    </r>
  </si>
  <si>
    <t>Финансовое обеспечение клубных учреждений сельских поселений (Крыловское сельское поселение) (оказание услуг, выполнение работ)</t>
  </si>
  <si>
    <t xml:space="preserve">Мероприятия в области охраны окружающей среды
</t>
  </si>
  <si>
    <t>9990010210</t>
  </si>
  <si>
    <r>
      <t xml:space="preserve">Мероприятия по развитию и поддержке дошкольных образовательных учреждений </t>
    </r>
    <r>
      <rPr>
        <b/>
        <sz val="11"/>
        <rFont val="Times New Roman"/>
        <family val="1"/>
      </rPr>
      <t>(наказы избирателей)</t>
    </r>
  </si>
  <si>
    <r>
      <t xml:space="preserve">Мероприятия по развитию и поддержке образовательных учреждений </t>
    </r>
    <r>
      <rPr>
        <b/>
        <sz val="11"/>
        <rFont val="Times New Roman"/>
        <family val="1"/>
      </rPr>
      <t>(наказы избирателей)</t>
    </r>
  </si>
  <si>
    <r>
      <t xml:space="preserve">Мероприятия по развитию и поддержке внешкольного образования </t>
    </r>
    <r>
      <rPr>
        <b/>
        <sz val="11"/>
        <rFont val="Times New Roman"/>
        <family val="1"/>
      </rPr>
      <t>(наказы избирателей)</t>
    </r>
  </si>
  <si>
    <t xml:space="preserve">Муниципальная программа "Поддержка социально ориентированных некоммерческих организаций Кировского муниципального района на 2022-2024 годы" </t>
  </si>
  <si>
    <t>Мероприятия по поддержке социально ориентированных некоммерческих организаций района</t>
  </si>
  <si>
    <t>1700017160</t>
  </si>
  <si>
    <t>Мероприятия по развитию и поддержке дошкольных образовательных учреждений (НАКАЗЫ ИЗБИРАТЕЛЕЙ)</t>
  </si>
  <si>
    <t>1700000000</t>
  </si>
  <si>
    <t>ОХРАНА ОКРУЖАЮЩЕЙ СРЕДЫ</t>
  </si>
  <si>
    <t>Другие вопросы в области охраны окружающей среды</t>
  </si>
  <si>
    <t>Мероприятия в области охраны окружающей среды</t>
  </si>
  <si>
    <t>0110092360</t>
  </si>
  <si>
    <t>01100S2360</t>
  </si>
  <si>
    <t>Субвенции бюджетам муниципальных районов на реализацию отдельных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</si>
  <si>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"Профилактика терроризма и экстремизма на территории Кировского муниципального района на 2023-2027 годы"</t>
  </si>
  <si>
    <t>2 02 45179 05 0000 150</t>
  </si>
  <si>
    <t>Межбюджетные трансферты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</si>
  <si>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011ЕВ51790</t>
  </si>
  <si>
    <t>9990010144</t>
  </si>
  <si>
    <t>Расходы на оказание единовременной материальной помощи гражданам за счет средств резервного фонда администрации Кировского муниципального района</t>
  </si>
  <si>
    <t>9990010201</t>
  </si>
  <si>
    <t>Расходы по разработке проектов, программ и сметной документации в целях развития Кировского муниципального района</t>
  </si>
  <si>
    <t>Мероприятия по развитию малого и среднего предпринимательства в Кировском муниципальном районе</t>
  </si>
  <si>
    <t>Прочие межбюджетные трансферты общего характера (дотация на сбалансированность, первоочередные расходы)</t>
  </si>
  <si>
    <t>Прочие межбюджетные трансферты общего характера (дотация на сбалансированность, выборы сельских поселений)</t>
  </si>
  <si>
    <t>(первоочередные расходы)</t>
  </si>
  <si>
    <t xml:space="preserve">(проведение выборов)   </t>
  </si>
  <si>
    <t>Общая сумма на 2023 год</t>
  </si>
  <si>
    <t xml:space="preserve">                               Приложение № 6</t>
  </si>
  <si>
    <t>Поддержка субъектов малого и среднего предпринимательства</t>
  </si>
  <si>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</si>
  <si>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</si>
  <si>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</si>
  <si>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</si>
  <si>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06400S2480</t>
  </si>
  <si>
    <t>Субсидии бюджетным учреждениям на содержание Муниципального опорного центра дополнительного образования детей Кировского муниципального района (МБОУ ДО "ДЮСШ "Патриот" п. Кировский)</t>
  </si>
  <si>
    <t>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</si>
  <si>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 местного бюджета, в целях софинансирования которых из бюджета Приморского края предоставляются субсидии</t>
  </si>
  <si>
    <t>Мероприятия по направленные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</si>
  <si>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субъектов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</si>
  <si>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Мероприятия направленные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</si>
  <si>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r>
      <t xml:space="preserve">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r>
    <r>
      <rPr>
        <b/>
        <sz val="12"/>
        <rFont val="Times New Roman"/>
        <family val="1"/>
      </rPr>
      <t>(краевой бюджет)</t>
    </r>
  </si>
  <si>
    <r>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t>
    </r>
    <r>
      <rPr>
        <b/>
        <sz val="12"/>
        <rFont val="Times New Roman"/>
        <family val="1"/>
      </rPr>
      <t xml:space="preserve"> местного бюджета</t>
    </r>
    <r>
      <rPr>
        <sz val="12"/>
        <rFont val="Times New Roman"/>
        <family val="1"/>
      </rPr>
      <t>, в целях софинансирования которых из бюджета Приморского края предоставляются субсидии</t>
    </r>
  </si>
  <si>
    <r>
      <t>Расходы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за счет средств</t>
    </r>
    <r>
      <rPr>
        <b/>
        <sz val="11"/>
        <rFont val="Times New Roman"/>
        <family val="1"/>
      </rPr>
      <t xml:space="preserve"> местного бюджета</t>
    </r>
    <r>
      <rPr>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</si>
  <si>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r>
    <r>
      <rPr>
        <b/>
        <sz val="11"/>
        <rFont val="Times New Roman"/>
        <family val="1"/>
      </rPr>
      <t>(краевой бюджет)</t>
    </r>
  </si>
  <si>
    <t xml:space="preserve">от 21.02.2023 г. № 106-НПА </t>
  </si>
  <si>
    <t xml:space="preserve">от 21.02.2023 г. № 106-НПА  </t>
  </si>
  <si>
    <t xml:space="preserve">от 21.02.2023 г. № 106-НПА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</si>
</sst>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 numFmtId="197" formatCode="0.0000000000"/>
    <numFmt numFmtId="198" formatCode="0.000000000"/>
  </numFmts>
  <fonts count="90">
    <font>
      <sz val="10"/>
      <name val="Arial Cyr"/>
      <family val="0"/>
    </font>
    <font>
      <sz val="8"/>
      <name val="Arial Cyr"/>
      <family val="0"/>
    </font>
    <font>
      <sz val="10"/>
      <name val="Times New Roman"/>
      <family val="1"/>
    </font>
    <font>
      <sz val="12"/>
      <name val="Times New Roman"/>
      <family val="1"/>
    </font>
    <font>
      <b/>
      <sz val="12"/>
      <name val="Times New Roman"/>
      <family val="1"/>
    </font>
    <font>
      <b/>
      <sz val="14"/>
      <name val="Times New Roman"/>
      <family val="1"/>
    </font>
    <font>
      <sz val="12"/>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sz val="12"/>
      <color indexed="8"/>
      <name val="Times New Roman"/>
      <family val="1"/>
    </font>
    <font>
      <b/>
      <sz val="12"/>
      <color indexed="8"/>
      <name val="Times New Roman"/>
      <family val="1"/>
    </font>
    <font>
      <sz val="11"/>
      <name val="Arial Cyr"/>
      <family val="0"/>
    </font>
    <font>
      <i/>
      <sz val="12"/>
      <name val="Times New Roman"/>
      <family val="1"/>
    </font>
    <font>
      <sz val="11"/>
      <name val="Times New Roman CE"/>
      <family val="1"/>
    </font>
    <font>
      <i/>
      <sz val="11"/>
      <name val="Times New Roman"/>
      <family val="1"/>
    </font>
    <font>
      <b/>
      <i/>
      <sz val="12"/>
      <name val="Times New Roman"/>
      <family val="1"/>
    </font>
    <font>
      <u val="single"/>
      <sz val="12"/>
      <name val="Times New Roman"/>
      <family val="1"/>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b/>
      <u val="single"/>
      <sz val="12"/>
      <name val="Times New Roman"/>
      <family val="1"/>
    </font>
    <font>
      <b/>
      <u val="single"/>
      <sz val="11"/>
      <name val="Times New Roman"/>
      <family val="1"/>
    </font>
    <font>
      <sz val="12"/>
      <color indexed="10"/>
      <name val="Times New Roman"/>
      <family val="1"/>
    </font>
    <font>
      <i/>
      <u val="single"/>
      <sz val="11"/>
      <name val="Times New Roman"/>
      <family val="1"/>
    </font>
    <font>
      <b/>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1"/>
      <color indexed="10"/>
      <name val="Arial Cyr"/>
      <family val="0"/>
    </font>
    <font>
      <sz val="11"/>
      <color indexed="10"/>
      <name val="Arial Cyr"/>
      <family val="0"/>
    </font>
    <font>
      <sz val="11"/>
      <color indexed="10"/>
      <name val="Times New Roman"/>
      <family val="1"/>
    </font>
    <font>
      <b/>
      <sz val="11"/>
      <color indexed="10"/>
      <name val="Times New Roman"/>
      <family val="1"/>
    </font>
    <font>
      <i/>
      <sz val="11"/>
      <color indexed="10"/>
      <name val="Times New Roman"/>
      <family val="1"/>
    </font>
    <font>
      <b/>
      <i/>
      <sz val="11"/>
      <color indexed="10"/>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b/>
      <sz val="12"/>
      <color theme="1"/>
      <name val="Times New Roman"/>
      <family val="1"/>
    </font>
    <font>
      <sz val="12"/>
      <color rgb="FFFF0000"/>
      <name val="Arial Cyr"/>
      <family val="0"/>
    </font>
    <font>
      <b/>
      <sz val="11"/>
      <color rgb="FFFF0000"/>
      <name val="Arial Cyr"/>
      <family val="0"/>
    </font>
    <font>
      <sz val="11"/>
      <color rgb="FFFF0000"/>
      <name val="Arial Cyr"/>
      <family val="0"/>
    </font>
    <font>
      <sz val="11"/>
      <color rgb="FFFF0000"/>
      <name val="Times New Roman"/>
      <family val="1"/>
    </font>
    <font>
      <b/>
      <sz val="11"/>
      <color rgb="FFFF0000"/>
      <name val="Times New Roman"/>
      <family val="1"/>
    </font>
    <font>
      <i/>
      <sz val="11"/>
      <color rgb="FFFF0000"/>
      <name val="Times New Roman"/>
      <family val="1"/>
    </font>
    <font>
      <b/>
      <i/>
      <sz val="11"/>
      <color rgb="FFFF0000"/>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top/>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0" fillId="0" borderId="0">
      <alignment/>
      <protection/>
    </xf>
    <xf numFmtId="0" fontId="10"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8" fillId="32" borderId="0" applyNumberFormat="0" applyBorder="0" applyAlignment="0" applyProtection="0"/>
  </cellStyleXfs>
  <cellXfs count="306">
    <xf numFmtId="0" fontId="0" fillId="0" borderId="0" xfId="0" applyAlignment="1">
      <alignment/>
    </xf>
    <xf numFmtId="0" fontId="4" fillId="0" borderId="10" xfId="0" applyFont="1" applyFill="1" applyBorder="1" applyAlignment="1">
      <alignment horizontal="center" vertical="center" wrapText="1"/>
    </xf>
    <xf numFmtId="0" fontId="6" fillId="0" borderId="0" xfId="0" applyFont="1" applyAlignment="1">
      <alignment/>
    </xf>
    <xf numFmtId="0" fontId="3" fillId="0" borderId="0" xfId="0" applyFont="1" applyAlignment="1">
      <alignment horizontal="right"/>
    </xf>
    <xf numFmtId="0" fontId="3" fillId="0" borderId="0" xfId="0" applyFont="1" applyFill="1" applyAlignment="1">
      <alignment/>
    </xf>
    <xf numFmtId="0" fontId="4" fillId="0" borderId="0" xfId="0" applyFont="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justify"/>
    </xf>
    <xf numFmtId="0" fontId="4" fillId="0" borderId="10" xfId="0" applyFont="1" applyBorder="1" applyAlignment="1">
      <alignment horizontal="left" vertical="center" wrapText="1"/>
    </xf>
    <xf numFmtId="0" fontId="2" fillId="0" borderId="0" xfId="0" applyFont="1" applyBorder="1" applyAlignment="1">
      <alignment horizontal="right"/>
    </xf>
    <xf numFmtId="0" fontId="8"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182" fontId="4"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7" fillId="0" borderId="0" xfId="0" applyFont="1" applyFill="1" applyAlignment="1">
      <alignment/>
    </xf>
    <xf numFmtId="49" fontId="8" fillId="0" borderId="10" xfId="0" applyNumberFormat="1" applyFont="1" applyFill="1" applyBorder="1" applyAlignment="1">
      <alignment horizontal="center" vertical="center" wrapText="1" shrinkToFit="1"/>
    </xf>
    <xf numFmtId="0" fontId="14" fillId="0" borderId="0" xfId="0" applyFont="1" applyFill="1" applyAlignment="1">
      <alignment/>
    </xf>
    <xf numFmtId="0" fontId="8" fillId="0" borderId="0" xfId="0" applyFont="1" applyFill="1" applyAlignment="1">
      <alignment/>
    </xf>
    <xf numFmtId="0" fontId="8" fillId="0" borderId="10" xfId="0" applyFont="1" applyFill="1" applyBorder="1" applyAlignment="1">
      <alignment vertical="top" wrapText="1"/>
    </xf>
    <xf numFmtId="0" fontId="20" fillId="0" borderId="10" xfId="0" applyFont="1" applyFill="1" applyBorder="1" applyAlignment="1">
      <alignment vertical="center" wrapText="1"/>
    </xf>
    <xf numFmtId="0" fontId="3" fillId="0" borderId="10" xfId="0" applyFont="1" applyBorder="1" applyAlignment="1">
      <alignment horizontal="left" vertical="center" wrapText="1"/>
    </xf>
    <xf numFmtId="190" fontId="3"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23" fillId="0" borderId="10" xfId="0" applyFont="1" applyFill="1" applyBorder="1" applyAlignment="1">
      <alignment vertical="center" wrapText="1"/>
    </xf>
    <xf numFmtId="190" fontId="8" fillId="0"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center" vertical="center" wrapText="1"/>
    </xf>
    <xf numFmtId="0" fontId="25" fillId="0" borderId="0" xfId="0" applyFont="1" applyFill="1" applyAlignment="1">
      <alignment/>
    </xf>
    <xf numFmtId="0" fontId="8" fillId="0" borderId="0" xfId="0" applyFont="1" applyFill="1" applyAlignment="1">
      <alignment horizontal="right"/>
    </xf>
    <xf numFmtId="190" fontId="3"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wrapText="1"/>
    </xf>
    <xf numFmtId="190" fontId="8" fillId="0" borderId="11" xfId="0" applyNumberFormat="1" applyFont="1" applyFill="1" applyBorder="1" applyAlignment="1">
      <alignment horizontal="center" vertical="center" wrapText="1"/>
    </xf>
    <xf numFmtId="190" fontId="3" fillId="0" borderId="0" xfId="0" applyNumberFormat="1" applyFont="1" applyFill="1" applyAlignment="1">
      <alignment horizontal="center" vertical="center"/>
    </xf>
    <xf numFmtId="190" fontId="4" fillId="0" borderId="10" xfId="64" applyNumberFormat="1" applyFont="1" applyFill="1" applyBorder="1" applyAlignment="1">
      <alignment horizontal="center" vertical="center" wrapText="1"/>
    </xf>
    <xf numFmtId="4" fontId="3" fillId="0" borderId="12" xfId="0" applyNumberFormat="1" applyFont="1" applyFill="1" applyBorder="1" applyAlignment="1">
      <alignment horizontal="left" vertical="center"/>
    </xf>
    <xf numFmtId="190" fontId="3" fillId="0" borderId="10" xfId="64" applyNumberFormat="1" applyFont="1" applyFill="1" applyBorder="1" applyAlignment="1">
      <alignment horizontal="center" vertical="center" wrapText="1"/>
    </xf>
    <xf numFmtId="0" fontId="3" fillId="0" borderId="0" xfId="0" applyFont="1" applyFill="1" applyAlignment="1">
      <alignment horizontal="left" vertical="center"/>
    </xf>
    <xf numFmtId="190" fontId="4"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190" fontId="21" fillId="0" borderId="10" xfId="64"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188" fontId="3" fillId="0"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2" fontId="3" fillId="0" borderId="10" xfId="0" applyNumberFormat="1" applyFont="1" applyBorder="1" applyAlignment="1">
      <alignment horizontal="center" vertical="center" wrapText="1"/>
    </xf>
    <xf numFmtId="0" fontId="18"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shrinkToFit="1"/>
    </xf>
    <xf numFmtId="49" fontId="18" fillId="0" borderId="10" xfId="0" applyNumberFormat="1" applyFont="1" applyFill="1" applyBorder="1" applyAlignment="1">
      <alignment horizontal="center" vertical="center" wrapText="1" shrinkToFit="1"/>
    </xf>
    <xf numFmtId="0" fontId="22" fillId="0" borderId="10" xfId="0" applyFont="1" applyFill="1" applyBorder="1" applyAlignment="1">
      <alignment vertical="center" wrapText="1"/>
    </xf>
    <xf numFmtId="190" fontId="18" fillId="0"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190" fontId="8" fillId="0" borderId="10" xfId="0" applyNumberFormat="1" applyFont="1" applyFill="1" applyBorder="1" applyAlignment="1">
      <alignment horizontal="center" vertical="center"/>
    </xf>
    <xf numFmtId="0" fontId="3" fillId="0" borderId="0" xfId="54" applyFont="1" applyFill="1">
      <alignment/>
      <protection/>
    </xf>
    <xf numFmtId="0" fontId="3" fillId="0" borderId="0" xfId="54" applyFont="1" applyFill="1" applyAlignment="1">
      <alignment horizontal="center"/>
      <protection/>
    </xf>
    <xf numFmtId="0" fontId="3" fillId="0" borderId="0" xfId="54" applyFont="1" applyFill="1" applyAlignment="1">
      <alignment horizontal="right"/>
      <protection/>
    </xf>
    <xf numFmtId="0" fontId="0" fillId="0" borderId="0" xfId="54" applyFill="1">
      <alignment/>
      <protection/>
    </xf>
    <xf numFmtId="0" fontId="5" fillId="0" borderId="0" xfId="54" applyFont="1" applyFill="1" applyBorder="1" applyAlignment="1">
      <alignment horizontal="center" vertical="justify" wrapText="1"/>
      <protection/>
    </xf>
    <xf numFmtId="0" fontId="13" fillId="0" borderId="0" xfId="54" applyFont="1" applyFill="1" applyBorder="1" applyAlignment="1">
      <alignment horizontal="left" vertical="justify" wrapText="1"/>
      <protection/>
    </xf>
    <xf numFmtId="0" fontId="12" fillId="0" borderId="0" xfId="54" applyFont="1" applyFill="1" applyBorder="1" applyAlignment="1">
      <alignment horizontal="center" vertical="justify" wrapText="1"/>
      <protection/>
    </xf>
    <xf numFmtId="0" fontId="3" fillId="0" borderId="0" xfId="54" applyFont="1" applyFill="1" applyBorder="1" applyAlignment="1">
      <alignment horizontal="right" vertical="justify" wrapText="1"/>
      <protection/>
    </xf>
    <xf numFmtId="0" fontId="3" fillId="0" borderId="1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190" fontId="4" fillId="0"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0" fontId="3" fillId="0" borderId="10" xfId="54" applyFont="1" applyFill="1" applyBorder="1" applyAlignment="1">
      <alignment horizontal="left" vertical="center" wrapText="1"/>
      <protection/>
    </xf>
    <xf numFmtId="2" fontId="3" fillId="0" borderId="10" xfId="54" applyNumberFormat="1" applyFont="1" applyFill="1" applyBorder="1" applyAlignment="1">
      <alignment horizontal="left" vertical="center" wrapText="1"/>
      <protection/>
    </xf>
    <xf numFmtId="190" fontId="3" fillId="0" borderId="10" xfId="54" applyNumberFormat="1" applyFont="1" applyFill="1" applyBorder="1" applyAlignment="1">
      <alignment horizontal="center" vertical="center" wrapText="1"/>
      <protection/>
    </xf>
    <xf numFmtId="0" fontId="15" fillId="0" borderId="10" xfId="54" applyFont="1" applyFill="1" applyBorder="1" applyAlignment="1">
      <alignment horizontal="center" vertical="center" wrapText="1"/>
      <protection/>
    </xf>
    <xf numFmtId="0" fontId="15" fillId="0" borderId="10" xfId="54" applyFont="1" applyFill="1" applyBorder="1" applyAlignment="1">
      <alignment horizontal="left" vertical="center" wrapText="1"/>
      <protection/>
    </xf>
    <xf numFmtId="0" fontId="11" fillId="0" borderId="10" xfId="54" applyFont="1" applyFill="1" applyBorder="1" applyAlignment="1">
      <alignment horizontal="left" vertical="center"/>
      <protection/>
    </xf>
    <xf numFmtId="190" fontId="16" fillId="0" borderId="10" xfId="54" applyNumberFormat="1" applyFont="1" applyFill="1" applyBorder="1" applyAlignment="1">
      <alignment horizontal="center" vertical="center" wrapText="1"/>
      <protection/>
    </xf>
    <xf numFmtId="190" fontId="3" fillId="0" borderId="10" xfId="54" applyNumberFormat="1" applyFont="1" applyFill="1" applyBorder="1" applyAlignment="1">
      <alignment horizontal="center" vertical="center" wrapText="1"/>
      <protection/>
    </xf>
    <xf numFmtId="0" fontId="7" fillId="0" borderId="0" xfId="0" applyFont="1" applyFill="1" applyAlignment="1">
      <alignment/>
    </xf>
    <xf numFmtId="0" fontId="8" fillId="0" borderId="10" xfId="0" applyFont="1" applyFill="1" applyBorder="1" applyAlignment="1">
      <alignment/>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90" fontId="79" fillId="0" borderId="0" xfId="0" applyNumberFormat="1" applyFont="1" applyFill="1" applyAlignment="1">
      <alignment horizontal="center" vertical="center"/>
    </xf>
    <xf numFmtId="0" fontId="79" fillId="0" borderId="0" xfId="0" applyFont="1" applyFill="1" applyAlignment="1">
      <alignment/>
    </xf>
    <xf numFmtId="4" fontId="79" fillId="0" borderId="0" xfId="0" applyNumberFormat="1" applyFont="1" applyFill="1" applyAlignment="1">
      <alignment horizontal="center" vertical="center"/>
    </xf>
    <xf numFmtId="0" fontId="79" fillId="0" borderId="0" xfId="0" applyFont="1" applyFill="1" applyAlignment="1">
      <alignment horizontal="center" vertical="center"/>
    </xf>
    <xf numFmtId="0" fontId="79" fillId="0" borderId="0" xfId="0" applyFont="1" applyFill="1" applyAlignment="1">
      <alignment horizontal="left" vertical="center"/>
    </xf>
    <xf numFmtId="0" fontId="79" fillId="0" borderId="0" xfId="0" applyFont="1" applyFill="1" applyAlignment="1">
      <alignment horizontal="left"/>
    </xf>
    <xf numFmtId="182" fontId="79" fillId="0" borderId="0" xfId="0" applyNumberFormat="1" applyFont="1" applyFill="1" applyAlignment="1">
      <alignment/>
    </xf>
    <xf numFmtId="0" fontId="3"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shrinkToFit="1"/>
    </xf>
    <xf numFmtId="49" fontId="23" fillId="0" borderId="10"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wrapText="1" shrinkToFit="1"/>
    </xf>
    <xf numFmtId="49" fontId="20" fillId="0" borderId="10"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2" fontId="3" fillId="0" borderId="0" xfId="0" applyNumberFormat="1" applyFont="1" applyFill="1" applyAlignment="1">
      <alignment horizontal="right" vertical="center"/>
    </xf>
    <xf numFmtId="190" fontId="79" fillId="0" borderId="0" xfId="0" applyNumberFormat="1" applyFont="1" applyFill="1" applyAlignment="1">
      <alignment horizontal="left" vertical="center"/>
    </xf>
    <xf numFmtId="190"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49" fontId="20" fillId="0" borderId="10" xfId="0" applyNumberFormat="1" applyFont="1" applyFill="1" applyBorder="1" applyAlignment="1">
      <alignment horizontal="center" vertical="center" wrapText="1"/>
    </xf>
    <xf numFmtId="0" fontId="3" fillId="0" borderId="0" xfId="0" applyFont="1" applyFill="1" applyAlignment="1">
      <alignment horizontal="left"/>
    </xf>
    <xf numFmtId="182" fontId="3" fillId="0" borderId="0" xfId="0" applyNumberFormat="1" applyFont="1" applyFill="1" applyAlignment="1">
      <alignment/>
    </xf>
    <xf numFmtId="0" fontId="3" fillId="0" borderId="0" xfId="0" applyFont="1" applyFill="1" applyAlignment="1">
      <alignment horizontal="left" vertical="justify"/>
    </xf>
    <xf numFmtId="49" fontId="3" fillId="0" borderId="13" xfId="0" applyNumberFormat="1" applyFont="1" applyFill="1" applyBorder="1" applyAlignment="1">
      <alignment horizontal="center" vertical="center"/>
    </xf>
    <xf numFmtId="182" fontId="3" fillId="0" borderId="0" xfId="0" applyNumberFormat="1" applyFont="1" applyFill="1" applyAlignment="1">
      <alignment horizontal="right"/>
    </xf>
    <xf numFmtId="183" fontId="3" fillId="0" borderId="0" xfId="0" applyNumberFormat="1" applyFont="1" applyFill="1" applyAlignment="1">
      <alignment horizontal="left" vertical="center"/>
    </xf>
    <xf numFmtId="190" fontId="3" fillId="0" borderId="0" xfId="0" applyNumberFormat="1" applyFont="1" applyFill="1" applyAlignment="1">
      <alignment horizontal="left" vertical="center"/>
    </xf>
    <xf numFmtId="0" fontId="80" fillId="0" borderId="0" xfId="0" applyFont="1" applyFill="1" applyAlignment="1">
      <alignment/>
    </xf>
    <xf numFmtId="190" fontId="81" fillId="0" borderId="0" xfId="0" applyNumberFormat="1" applyFont="1" applyFill="1" applyAlignment="1">
      <alignment/>
    </xf>
    <xf numFmtId="190" fontId="4" fillId="0" borderId="0" xfId="0" applyNumberFormat="1" applyFont="1" applyFill="1" applyAlignment="1">
      <alignment/>
    </xf>
    <xf numFmtId="190" fontId="3" fillId="0" borderId="0" xfId="0" applyNumberFormat="1" applyFont="1" applyFill="1" applyAlignment="1">
      <alignment/>
    </xf>
    <xf numFmtId="190" fontId="79" fillId="0" borderId="0" xfId="0" applyNumberFormat="1" applyFont="1" applyFill="1" applyAlignment="1">
      <alignment/>
    </xf>
    <xf numFmtId="4" fontId="79" fillId="0" borderId="0" xfId="0" applyNumberFormat="1" applyFont="1" applyFill="1" applyAlignment="1">
      <alignment/>
    </xf>
    <xf numFmtId="0" fontId="34" fillId="0" borderId="0" xfId="0" applyFont="1" applyFill="1" applyAlignment="1">
      <alignment/>
    </xf>
    <xf numFmtId="190" fontId="34" fillId="0" borderId="0" xfId="0" applyNumberFormat="1" applyFont="1" applyFill="1" applyAlignment="1">
      <alignment/>
    </xf>
    <xf numFmtId="4" fontId="34" fillId="0" borderId="0" xfId="0" applyNumberFormat="1" applyFont="1" applyFill="1" applyAlignment="1">
      <alignment/>
    </xf>
    <xf numFmtId="2" fontId="79" fillId="0" borderId="0" xfId="0" applyNumberFormat="1" applyFont="1" applyFill="1" applyAlignment="1">
      <alignment/>
    </xf>
    <xf numFmtId="188" fontId="79" fillId="0" borderId="0" xfId="0" applyNumberFormat="1" applyFont="1" applyFill="1" applyAlignment="1">
      <alignment/>
    </xf>
    <xf numFmtId="0" fontId="81" fillId="0" borderId="0" xfId="0" applyFont="1" applyFill="1" applyAlignment="1">
      <alignment/>
    </xf>
    <xf numFmtId="190" fontId="3" fillId="0" borderId="10" xfId="0" applyNumberFormat="1" applyFont="1" applyFill="1" applyBorder="1" applyAlignment="1">
      <alignment horizontal="center" vertical="center" wrapText="1"/>
    </xf>
    <xf numFmtId="0" fontId="18" fillId="0" borderId="10" xfId="0" applyFont="1" applyFill="1" applyBorder="1" applyAlignment="1">
      <alignment vertical="top" wrapText="1"/>
    </xf>
    <xf numFmtId="0" fontId="20" fillId="0" borderId="10" xfId="0" applyFont="1" applyFill="1" applyBorder="1" applyAlignment="1">
      <alignment vertical="top" wrapText="1"/>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190" fontId="8"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190" fontId="20"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shrinkToFi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top" wrapText="1"/>
    </xf>
    <xf numFmtId="190" fontId="7" fillId="0" borderId="10" xfId="0" applyNumberFormat="1" applyFont="1" applyFill="1" applyBorder="1" applyAlignment="1">
      <alignment horizontal="center" vertical="center"/>
    </xf>
    <xf numFmtId="0" fontId="79" fillId="0" borderId="0" xfId="0" applyFont="1" applyFill="1" applyAlignment="1">
      <alignment horizontal="right" vertical="center"/>
    </xf>
    <xf numFmtId="49" fontId="29" fillId="0" borderId="0" xfId="0" applyNumberFormat="1" applyFont="1" applyFill="1" applyAlignment="1">
      <alignment/>
    </xf>
    <xf numFmtId="49" fontId="6" fillId="0" borderId="0" xfId="0" applyNumberFormat="1" applyFont="1" applyFill="1" applyAlignment="1">
      <alignment/>
    </xf>
    <xf numFmtId="190" fontId="6" fillId="0" borderId="0" xfId="0" applyNumberFormat="1" applyFont="1" applyFill="1" applyAlignment="1">
      <alignment/>
    </xf>
    <xf numFmtId="0" fontId="29" fillId="0" borderId="0" xfId="0" applyFont="1" applyFill="1" applyAlignment="1">
      <alignment horizontal="left"/>
    </xf>
    <xf numFmtId="0" fontId="6" fillId="0" borderId="0" xfId="0" applyFont="1" applyFill="1" applyAlignment="1">
      <alignment horizontal="center"/>
    </xf>
    <xf numFmtId="190" fontId="30" fillId="0" borderId="0" xfId="0" applyNumberFormat="1" applyFont="1" applyFill="1" applyAlignment="1">
      <alignment/>
    </xf>
    <xf numFmtId="0" fontId="8" fillId="0" borderId="10" xfId="0"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90" fontId="29" fillId="0" borderId="0" xfId="0" applyNumberFormat="1" applyFont="1" applyFill="1" applyAlignment="1">
      <alignment/>
    </xf>
    <xf numFmtId="190" fontId="36" fillId="0" borderId="0" xfId="0" applyNumberFormat="1" applyFont="1" applyFill="1" applyAlignment="1">
      <alignment/>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Fill="1" applyAlignment="1">
      <alignment vertical="top"/>
    </xf>
    <xf numFmtId="0" fontId="3" fillId="0" borderId="0" xfId="0" applyFont="1" applyFill="1" applyAlignment="1">
      <alignment/>
    </xf>
    <xf numFmtId="0" fontId="6" fillId="0" borderId="0" xfId="0" applyFont="1" applyFill="1" applyAlignment="1">
      <alignment horizontal="center" vertical="center" wrapText="1"/>
    </xf>
    <xf numFmtId="0" fontId="3" fillId="0" borderId="0" xfId="0" applyFont="1" applyFill="1" applyAlignment="1">
      <alignment horizontal="right" vertical="center" wrapText="1"/>
    </xf>
    <xf numFmtId="0" fontId="28" fillId="0" borderId="0" xfId="0" applyFont="1" applyFill="1" applyAlignment="1">
      <alignment/>
    </xf>
    <xf numFmtId="0" fontId="82" fillId="0" borderId="0" xfId="0" applyFont="1" applyFill="1" applyAlignment="1">
      <alignment/>
    </xf>
    <xf numFmtId="0" fontId="3"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1" fillId="0" borderId="10" xfId="0" applyFont="1" applyFill="1" applyBorder="1" applyAlignment="1">
      <alignment vertical="top" wrapText="1"/>
    </xf>
    <xf numFmtId="49" fontId="21" fillId="0" borderId="10" xfId="0" applyNumberFormat="1" applyFont="1" applyFill="1" applyBorder="1" applyAlignment="1">
      <alignment horizontal="center" vertical="center" wrapText="1" shrinkToFit="1"/>
    </xf>
    <xf numFmtId="190" fontId="21"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4" fillId="0" borderId="10" xfId="0" applyFont="1" applyFill="1" applyBorder="1" applyAlignment="1">
      <alignment vertical="top" wrapText="1"/>
    </xf>
    <xf numFmtId="49" fontId="3" fillId="0" borderId="10" xfId="0" applyNumberFormat="1" applyFont="1" applyFill="1" applyBorder="1" applyAlignment="1">
      <alignment vertical="top" wrapText="1"/>
    </xf>
    <xf numFmtId="49" fontId="3" fillId="0" borderId="10" xfId="0" applyNumberFormat="1" applyFont="1" applyFill="1" applyBorder="1" applyAlignment="1">
      <alignment horizontal="center" vertical="center"/>
    </xf>
    <xf numFmtId="0" fontId="30" fillId="0" borderId="0" xfId="0" applyFont="1" applyFill="1" applyAlignment="1">
      <alignment/>
    </xf>
    <xf numFmtId="190" fontId="11" fillId="0" borderId="0" xfId="0" applyNumberFormat="1" applyFont="1" applyFill="1" applyAlignment="1">
      <alignment/>
    </xf>
    <xf numFmtId="0" fontId="11" fillId="0" borderId="0" xfId="0" applyFont="1" applyFill="1" applyAlignment="1">
      <alignment/>
    </xf>
    <xf numFmtId="0" fontId="18"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0" fontId="18" fillId="0" borderId="10" xfId="0" applyFont="1" applyFill="1" applyBorder="1" applyAlignment="1">
      <alignment horizontal="left" vertical="top" wrapText="1"/>
    </xf>
    <xf numFmtId="190" fontId="3" fillId="0" borderId="10" xfId="0" applyNumberFormat="1" applyFont="1" applyFill="1" applyBorder="1" applyAlignment="1">
      <alignment horizontal="center" vertical="top"/>
    </xf>
    <xf numFmtId="0" fontId="31" fillId="0" borderId="0" xfId="0" applyFont="1" applyFill="1" applyAlignment="1">
      <alignment/>
    </xf>
    <xf numFmtId="0" fontId="22" fillId="0" borderId="10" xfId="0" applyFont="1" applyFill="1" applyBorder="1" applyAlignment="1">
      <alignment vertical="top" wrapText="1"/>
    </xf>
    <xf numFmtId="0" fontId="21" fillId="0" borderId="10" xfId="0" applyFont="1" applyFill="1" applyBorder="1" applyAlignment="1">
      <alignment vertical="center" wrapText="1"/>
    </xf>
    <xf numFmtId="190" fontId="28" fillId="0" borderId="0" xfId="0" applyNumberFormat="1" applyFont="1" applyFill="1" applyAlignment="1">
      <alignment/>
    </xf>
    <xf numFmtId="49" fontId="18"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183" fontId="3" fillId="0" borderId="10" xfId="0" applyNumberFormat="1" applyFont="1" applyFill="1" applyBorder="1" applyAlignment="1">
      <alignment horizontal="center" vertical="center" wrapText="1" shrinkToFit="1"/>
    </xf>
    <xf numFmtId="0" fontId="3" fillId="0" borderId="10" xfId="0" applyFont="1" applyFill="1" applyBorder="1" applyAlignment="1">
      <alignment vertical="center" wrapText="1"/>
    </xf>
    <xf numFmtId="183" fontId="3" fillId="0" borderId="10" xfId="0" applyNumberFormat="1" applyFont="1" applyFill="1" applyBorder="1" applyAlignment="1">
      <alignment horizontal="center" vertical="center" wrapText="1"/>
    </xf>
    <xf numFmtId="190" fontId="18"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190" fontId="6" fillId="0" borderId="0" xfId="0" applyNumberFormat="1" applyFont="1" applyFill="1" applyAlignment="1">
      <alignment horizontal="center" vertical="center"/>
    </xf>
    <xf numFmtId="0" fontId="17" fillId="0" borderId="0" xfId="0" applyFont="1" applyFill="1" applyAlignment="1">
      <alignment horizontal="left"/>
    </xf>
    <xf numFmtId="0" fontId="29" fillId="0" borderId="0" xfId="0" applyFont="1" applyFill="1" applyAlignment="1">
      <alignment/>
    </xf>
    <xf numFmtId="190" fontId="29"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0" fontId="21" fillId="0" borderId="0" xfId="0" applyFont="1" applyFill="1" applyAlignment="1">
      <alignment/>
    </xf>
    <xf numFmtId="190" fontId="29" fillId="0" borderId="0" xfId="0" applyNumberFormat="1" applyFont="1" applyFill="1" applyAlignment="1">
      <alignment horizontal="center"/>
    </xf>
    <xf numFmtId="190" fontId="17" fillId="0" borderId="0" xfId="0" applyNumberFormat="1" applyFont="1" applyFill="1" applyAlignment="1">
      <alignment horizontal="center"/>
    </xf>
    <xf numFmtId="0" fontId="26" fillId="0" borderId="0" xfId="0" applyFont="1" applyFill="1" applyAlignment="1">
      <alignment/>
    </xf>
    <xf numFmtId="190" fontId="17" fillId="0" borderId="0" xfId="0" applyNumberFormat="1" applyFont="1" applyFill="1" applyAlignment="1">
      <alignment/>
    </xf>
    <xf numFmtId="0" fontId="19" fillId="0" borderId="0" xfId="0" applyFont="1" applyFill="1" applyAlignment="1">
      <alignment horizontal="right"/>
    </xf>
    <xf numFmtId="0" fontId="19"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183" fontId="17" fillId="0" borderId="0" xfId="0" applyNumberFormat="1" applyFont="1" applyFill="1" applyAlignment="1">
      <alignment/>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49" fontId="8" fillId="0" borderId="10" xfId="0" applyNumberFormat="1" applyFont="1" applyFill="1" applyBorder="1" applyAlignment="1">
      <alignment vertical="top" wrapText="1"/>
    </xf>
    <xf numFmtId="0" fontId="23" fillId="0" borderId="10" xfId="0" applyFont="1" applyFill="1" applyBorder="1" applyAlignment="1">
      <alignment vertical="top" wrapText="1"/>
    </xf>
    <xf numFmtId="190" fontId="23" fillId="0" borderId="10" xfId="0" applyNumberFormat="1" applyFont="1" applyFill="1" applyBorder="1" applyAlignment="1">
      <alignment horizontal="center" vertical="center" wrapText="1"/>
    </xf>
    <xf numFmtId="49" fontId="8" fillId="0" borderId="10" xfId="0" applyNumberFormat="1" applyFont="1" applyFill="1" applyBorder="1" applyAlignment="1">
      <alignment wrapText="1"/>
    </xf>
    <xf numFmtId="0" fontId="20" fillId="0" borderId="10" xfId="0" applyFont="1" applyFill="1" applyBorder="1" applyAlignment="1">
      <alignment horizontal="left" vertical="top" wrapText="1"/>
    </xf>
    <xf numFmtId="190" fontId="8" fillId="0" borderId="0" xfId="0" applyNumberFormat="1" applyFont="1" applyFill="1" applyBorder="1" applyAlignment="1">
      <alignment horizontal="center" vertical="top"/>
    </xf>
    <xf numFmtId="0" fontId="24" fillId="0" borderId="10" xfId="0" applyFont="1" applyFill="1" applyBorder="1" applyAlignment="1">
      <alignment vertical="top" wrapText="1"/>
    </xf>
    <xf numFmtId="0" fontId="24" fillId="0" borderId="10" xfId="0" applyFont="1" applyFill="1" applyBorder="1" applyAlignment="1">
      <alignment vertical="center" wrapText="1"/>
    </xf>
    <xf numFmtId="0" fontId="23" fillId="0" borderId="10" xfId="0" applyFont="1" applyFill="1" applyBorder="1" applyAlignment="1">
      <alignment vertical="center" wrapText="1"/>
    </xf>
    <xf numFmtId="0" fontId="35" fillId="0" borderId="10" xfId="0" applyFont="1" applyFill="1" applyBorder="1" applyAlignment="1">
      <alignment horizontal="left" vertical="center" wrapText="1"/>
    </xf>
    <xf numFmtId="190" fontId="7" fillId="0" borderId="10" xfId="0" applyNumberFormat="1" applyFont="1" applyFill="1" applyBorder="1" applyAlignment="1">
      <alignment horizontal="center" vertical="center" wrapText="1"/>
    </xf>
    <xf numFmtId="183" fontId="20" fillId="0" borderId="10" xfId="0" applyNumberFormat="1" applyFont="1" applyFill="1" applyBorder="1" applyAlignment="1">
      <alignment horizontal="center" vertical="center" wrapText="1" shrinkToFit="1"/>
    </xf>
    <xf numFmtId="183" fontId="8" fillId="0" borderId="10" xfId="0" applyNumberFormat="1" applyFont="1" applyFill="1" applyBorder="1" applyAlignment="1">
      <alignment horizontal="center" vertical="center" wrapText="1" shrinkToFit="1"/>
    </xf>
    <xf numFmtId="183" fontId="8" fillId="0" borderId="10" xfId="0" applyNumberFormat="1" applyFont="1" applyFill="1" applyBorder="1" applyAlignment="1">
      <alignment horizontal="center" vertical="center" wrapText="1"/>
    </xf>
    <xf numFmtId="190" fontId="23" fillId="0" borderId="0" xfId="0" applyNumberFormat="1" applyFont="1" applyFill="1" applyBorder="1" applyAlignment="1">
      <alignment horizontal="center" vertical="center" wrapText="1"/>
    </xf>
    <xf numFmtId="0" fontId="23" fillId="0" borderId="10" xfId="0" applyFont="1" applyFill="1" applyBorder="1" applyAlignment="1">
      <alignment horizontal="left" vertical="top" wrapText="1"/>
    </xf>
    <xf numFmtId="190" fontId="20" fillId="0" borderId="10" xfId="0" applyNumberFormat="1" applyFont="1" applyFill="1" applyBorder="1" applyAlignment="1">
      <alignment horizontal="center" vertical="center"/>
    </xf>
    <xf numFmtId="0" fontId="7" fillId="0" borderId="10" xfId="0" applyFont="1" applyFill="1" applyBorder="1" applyAlignment="1">
      <alignment vertical="top" wrapText="1"/>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center" vertical="top"/>
    </xf>
    <xf numFmtId="0" fontId="7" fillId="0" borderId="10" xfId="0" applyFont="1" applyFill="1" applyBorder="1" applyAlignment="1">
      <alignment horizontal="left"/>
    </xf>
    <xf numFmtId="49" fontId="7" fillId="0" borderId="10" xfId="0" applyNumberFormat="1" applyFont="1" applyFill="1" applyBorder="1" applyAlignment="1">
      <alignment/>
    </xf>
    <xf numFmtId="191" fontId="17" fillId="0" borderId="0" xfId="0" applyNumberFormat="1" applyFont="1" applyFill="1" applyAlignment="1">
      <alignment/>
    </xf>
    <xf numFmtId="0" fontId="8"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Alignment="1">
      <alignment horizontal="center"/>
    </xf>
    <xf numFmtId="190" fontId="7" fillId="0" borderId="0" xfId="0" applyNumberFormat="1" applyFont="1" applyFill="1" applyAlignment="1">
      <alignment horizontal="center" vertical="center" wrapText="1"/>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center"/>
    </xf>
    <xf numFmtId="190" fontId="8" fillId="0" borderId="0" xfId="0" applyNumberFormat="1" applyFont="1" applyFill="1" applyAlignment="1">
      <alignment horizontal="right"/>
    </xf>
    <xf numFmtId="3" fontId="7" fillId="0" borderId="10" xfId="0" applyNumberFormat="1" applyFont="1" applyFill="1" applyBorder="1" applyAlignment="1">
      <alignment horizontal="center" vertical="center" wrapText="1"/>
    </xf>
    <xf numFmtId="190" fontId="25" fillId="0" borderId="0" xfId="0" applyNumberFormat="1" applyFont="1" applyFill="1" applyAlignment="1">
      <alignment/>
    </xf>
    <xf numFmtId="190" fontId="14" fillId="0" borderId="0" xfId="0" applyNumberFormat="1" applyFont="1" applyFill="1" applyAlignment="1">
      <alignment/>
    </xf>
    <xf numFmtId="190" fontId="83" fillId="0" borderId="0" xfId="0" applyNumberFormat="1" applyFont="1" applyFill="1" applyAlignment="1">
      <alignment/>
    </xf>
    <xf numFmtId="190" fontId="84" fillId="0" borderId="0" xfId="0" applyNumberFormat="1" applyFont="1" applyFill="1" applyAlignment="1">
      <alignment/>
    </xf>
    <xf numFmtId="190" fontId="8" fillId="0" borderId="0" xfId="0" applyNumberFormat="1" applyFont="1" applyFill="1" applyAlignment="1">
      <alignment/>
    </xf>
    <xf numFmtId="190" fontId="8" fillId="0" borderId="0" xfId="0" applyNumberFormat="1" applyFont="1" applyFill="1" applyBorder="1" applyAlignment="1">
      <alignment horizontal="center" vertical="center" wrapText="1"/>
    </xf>
    <xf numFmtId="0" fontId="85" fillId="0" borderId="0" xfId="0" applyFont="1" applyFill="1" applyAlignment="1">
      <alignment/>
    </xf>
    <xf numFmtId="184" fontId="8" fillId="0" borderId="0" xfId="0" applyNumberFormat="1" applyFont="1" applyFill="1" applyAlignment="1">
      <alignment horizontal="left"/>
    </xf>
    <xf numFmtId="0" fontId="23" fillId="0" borderId="0" xfId="0" applyFont="1" applyFill="1" applyAlignment="1">
      <alignment/>
    </xf>
    <xf numFmtId="183" fontId="8" fillId="0" borderId="0" xfId="0" applyNumberFormat="1" applyFont="1" applyFill="1" applyAlignment="1">
      <alignment/>
    </xf>
    <xf numFmtId="183" fontId="86" fillId="0" borderId="0" xfId="0" applyNumberFormat="1" applyFont="1" applyFill="1" applyAlignment="1">
      <alignment horizontal="left"/>
    </xf>
    <xf numFmtId="0" fontId="87" fillId="0" borderId="0" xfId="0" applyFont="1" applyFill="1" applyAlignment="1">
      <alignment/>
    </xf>
    <xf numFmtId="0" fontId="88" fillId="0" borderId="0" xfId="0" applyFont="1" applyFill="1" applyAlignment="1">
      <alignment/>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90" fontId="8" fillId="0" borderId="10" xfId="0" applyNumberFormat="1" applyFont="1" applyFill="1" applyBorder="1" applyAlignment="1">
      <alignment horizontal="center" vertical="top"/>
    </xf>
    <xf numFmtId="49" fontId="17" fillId="0" borderId="0" xfId="0" applyNumberFormat="1" applyFont="1" applyFill="1" applyAlignment="1">
      <alignment/>
    </xf>
    <xf numFmtId="184" fontId="17" fillId="0" borderId="0" xfId="0" applyNumberFormat="1" applyFont="1" applyFill="1" applyAlignment="1">
      <alignment/>
    </xf>
    <xf numFmtId="0" fontId="8" fillId="0"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center"/>
    </xf>
    <xf numFmtId="181" fontId="17" fillId="0" borderId="0" xfId="0" applyNumberFormat="1" applyFont="1" applyFill="1" applyAlignment="1">
      <alignment/>
    </xf>
    <xf numFmtId="181" fontId="14" fillId="0" borderId="0" xfId="0" applyNumberFormat="1" applyFont="1" applyFill="1" applyAlignment="1">
      <alignment/>
    </xf>
    <xf numFmtId="0" fontId="17" fillId="0" borderId="0" xfId="0" applyFont="1" applyFill="1" applyAlignment="1">
      <alignment horizontal="right"/>
    </xf>
    <xf numFmtId="0" fontId="8" fillId="0" borderId="0" xfId="0" applyFont="1" applyFill="1" applyAlignment="1">
      <alignment/>
    </xf>
    <xf numFmtId="0" fontId="26" fillId="0" borderId="0" xfId="0" applyFont="1" applyFill="1" applyAlignment="1">
      <alignment horizontal="left"/>
    </xf>
    <xf numFmtId="190" fontId="26" fillId="0" borderId="0" xfId="0" applyNumberFormat="1" applyFont="1" applyFill="1" applyAlignment="1">
      <alignment/>
    </xf>
    <xf numFmtId="0" fontId="3" fillId="0" borderId="0" xfId="54" applyFont="1" applyFill="1" applyAlignment="1">
      <alignment horizontal="right"/>
      <protection/>
    </xf>
    <xf numFmtId="0" fontId="0" fillId="0" borderId="0" xfId="0" applyFill="1" applyAlignment="1">
      <alignment horizontal="right"/>
    </xf>
    <xf numFmtId="170" fontId="3" fillId="0" borderId="0" xfId="45" applyFont="1" applyFill="1" applyAlignment="1">
      <alignment horizontal="right"/>
    </xf>
    <xf numFmtId="0" fontId="5" fillId="0" borderId="0" xfId="54" applyFont="1" applyFill="1" applyBorder="1" applyAlignment="1">
      <alignment horizontal="center" vertical="justify" wrapText="1"/>
      <protection/>
    </xf>
    <xf numFmtId="0" fontId="0" fillId="0" borderId="0" xfId="0" applyFill="1" applyAlignment="1">
      <alignment horizontal="center" vertical="justify" wrapText="1"/>
    </xf>
    <xf numFmtId="0" fontId="4" fillId="0" borderId="10" xfId="54" applyFont="1" applyFill="1" applyBorder="1" applyAlignment="1">
      <alignment horizontal="center" vertical="center" wrapText="1"/>
      <protection/>
    </xf>
    <xf numFmtId="0" fontId="3" fillId="0" borderId="0" xfId="0" applyFont="1" applyFill="1" applyAlignment="1">
      <alignment horizontal="right"/>
    </xf>
    <xf numFmtId="0" fontId="79" fillId="0" borderId="0" xfId="0" applyFont="1" applyFill="1" applyAlignment="1">
      <alignment/>
    </xf>
    <xf numFmtId="0" fontId="5" fillId="0" borderId="0" xfId="0" applyFont="1" applyFill="1" applyAlignment="1">
      <alignment horizontal="center" vertical="center" wrapText="1"/>
    </xf>
    <xf numFmtId="0" fontId="89"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82" fontId="4" fillId="0" borderId="16" xfId="0" applyNumberFormat="1" applyFont="1" applyFill="1" applyBorder="1" applyAlignment="1">
      <alignment horizontal="center" vertical="center" wrapText="1"/>
    </xf>
    <xf numFmtId="182" fontId="4" fillId="0" borderId="17"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right"/>
    </xf>
    <xf numFmtId="0" fontId="3" fillId="0" borderId="0" xfId="0" applyFont="1" applyFill="1" applyAlignment="1">
      <alignment horizontal="right" wrapText="1"/>
    </xf>
    <xf numFmtId="0" fontId="7" fillId="0" borderId="0" xfId="0" applyFont="1" applyFill="1" applyAlignment="1">
      <alignment horizontal="center"/>
    </xf>
    <xf numFmtId="0" fontId="7" fillId="0" borderId="0" xfId="0" applyFont="1" applyFill="1" applyAlignment="1">
      <alignment horizontal="center" vertical="center" wrapText="1"/>
    </xf>
    <xf numFmtId="0" fontId="19" fillId="0" borderId="0" xfId="0" applyFont="1" applyFill="1" applyAlignment="1">
      <alignment horizontal="right"/>
    </xf>
    <xf numFmtId="0" fontId="8" fillId="0" borderId="0" xfId="0" applyFont="1" applyFill="1" applyAlignment="1">
      <alignment horizontal="right" vertical="center"/>
    </xf>
    <xf numFmtId="0" fontId="8" fillId="0" borderId="0" xfId="0" applyFont="1" applyFill="1" applyAlignment="1">
      <alignment horizontal="right"/>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top" wrapText="1"/>
    </xf>
    <xf numFmtId="0" fontId="7" fillId="0" borderId="18" xfId="0" applyFont="1" applyFill="1" applyBorder="1" applyAlignment="1">
      <alignment horizontal="left" vertical="top" wrapText="1"/>
    </xf>
    <xf numFmtId="0" fontId="0" fillId="0" borderId="18" xfId="0" applyFont="1" applyFill="1" applyBorder="1" applyAlignment="1">
      <alignment/>
    </xf>
    <xf numFmtId="0" fontId="17" fillId="0" borderId="19" xfId="0" applyFont="1" applyFill="1" applyBorder="1" applyAlignment="1">
      <alignment horizontal="center"/>
    </xf>
    <xf numFmtId="0" fontId="7" fillId="0" borderId="10"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horizontal="right"/>
    </xf>
    <xf numFmtId="182" fontId="3" fillId="0" borderId="1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21"/>
  <sheetViews>
    <sheetView view="pageBreakPreview" zoomScaleSheetLayoutView="100" zoomScalePageLayoutView="0" workbookViewId="0" topLeftCell="A16">
      <selection activeCell="C22" sqref="C22:F23"/>
    </sheetView>
  </sheetViews>
  <sheetFormatPr defaultColWidth="8.875" defaultRowHeight="12.75"/>
  <cols>
    <col min="1" max="1" width="26.75390625" style="55" customWidth="1"/>
    <col min="2" max="2" width="35.75390625" style="55" customWidth="1"/>
    <col min="3" max="3" width="18.75390625" style="55" customWidth="1"/>
    <col min="4" max="5" width="19.75390625" style="55" customWidth="1"/>
    <col min="6" max="16384" width="8.875" style="55" customWidth="1"/>
  </cols>
  <sheetData>
    <row r="1" spans="1:5" ht="15.75">
      <c r="A1" s="52"/>
      <c r="B1" s="53"/>
      <c r="C1" s="261" t="s">
        <v>174</v>
      </c>
      <c r="D1" s="261"/>
      <c r="E1" s="262"/>
    </row>
    <row r="2" spans="1:5" ht="15.75">
      <c r="A2" s="52"/>
      <c r="B2" s="261" t="s">
        <v>375</v>
      </c>
      <c r="C2" s="261"/>
      <c r="D2" s="261"/>
      <c r="E2" s="262"/>
    </row>
    <row r="3" spans="1:5" ht="15.75">
      <c r="A3" s="52"/>
      <c r="B3" s="263" t="s">
        <v>376</v>
      </c>
      <c r="C3" s="263"/>
      <c r="D3" s="263"/>
      <c r="E3" s="262"/>
    </row>
    <row r="4" spans="1:5" ht="15.75">
      <c r="A4" s="52"/>
      <c r="B4" s="261" t="s">
        <v>1020</v>
      </c>
      <c r="C4" s="261"/>
      <c r="D4" s="261"/>
      <c r="E4" s="262"/>
    </row>
    <row r="5" spans="1:3" ht="15.75">
      <c r="A5" s="52"/>
      <c r="B5" s="54"/>
      <c r="C5" s="54"/>
    </row>
    <row r="6" spans="1:5" ht="18.75">
      <c r="A6" s="264" t="s">
        <v>939</v>
      </c>
      <c r="B6" s="264"/>
      <c r="C6" s="264"/>
      <c r="D6" s="264"/>
      <c r="E6" s="265"/>
    </row>
    <row r="7" spans="1:3" ht="18.75">
      <c r="A7" s="56"/>
      <c r="B7" s="56"/>
      <c r="C7" s="56"/>
    </row>
    <row r="8" spans="1:5" ht="16.5">
      <c r="A8" s="57"/>
      <c r="B8" s="58"/>
      <c r="C8" s="58"/>
      <c r="D8" s="59"/>
      <c r="E8" s="59" t="s">
        <v>135</v>
      </c>
    </row>
    <row r="9" spans="1:5" ht="14.25" customHeight="1">
      <c r="A9" s="266" t="s">
        <v>136</v>
      </c>
      <c r="B9" s="266" t="s">
        <v>286</v>
      </c>
      <c r="C9" s="266" t="s">
        <v>824</v>
      </c>
      <c r="D9" s="266" t="s">
        <v>940</v>
      </c>
      <c r="E9" s="266" t="s">
        <v>941</v>
      </c>
    </row>
    <row r="10" spans="1:5" ht="16.5" customHeight="1">
      <c r="A10" s="266"/>
      <c r="B10" s="266"/>
      <c r="C10" s="266"/>
      <c r="D10" s="266"/>
      <c r="E10" s="266"/>
    </row>
    <row r="11" spans="1:5" ht="17.25" customHeight="1">
      <c r="A11" s="266"/>
      <c r="B11" s="266"/>
      <c r="C11" s="266"/>
      <c r="D11" s="266"/>
      <c r="E11" s="266"/>
    </row>
    <row r="12" spans="1:5" ht="54.75" customHeight="1">
      <c r="A12" s="61" t="s">
        <v>287</v>
      </c>
      <c r="B12" s="62" t="s">
        <v>288</v>
      </c>
      <c r="C12" s="63">
        <f>C13+C14</f>
        <v>4066.86335</v>
      </c>
      <c r="D12" s="63">
        <f>D13+D14</f>
        <v>3766.8633499999996</v>
      </c>
      <c r="E12" s="63">
        <f>E13+E14</f>
        <v>3766.8633499999996</v>
      </c>
    </row>
    <row r="13" spans="1:5" ht="58.5" customHeight="1">
      <c r="A13" s="64" t="s">
        <v>289</v>
      </c>
      <c r="B13" s="65" t="s">
        <v>290</v>
      </c>
      <c r="C13" s="73">
        <f>1766.86335+2300</f>
        <v>4066.86335</v>
      </c>
      <c r="D13" s="73">
        <f>1766.86335+2300+2000</f>
        <v>6066.86335</v>
      </c>
      <c r="E13" s="73">
        <f>1766.86335+2000+2000</f>
        <v>5766.86335</v>
      </c>
    </row>
    <row r="14" spans="1:5" ht="55.5" customHeight="1">
      <c r="A14" s="60" t="s">
        <v>291</v>
      </c>
      <c r="B14" s="66" t="s">
        <v>292</v>
      </c>
      <c r="C14" s="73">
        <v>0</v>
      </c>
      <c r="D14" s="73">
        <v>-2300</v>
      </c>
      <c r="E14" s="73">
        <v>-2000</v>
      </c>
    </row>
    <row r="15" spans="1:5" ht="58.5" customHeight="1">
      <c r="A15" s="61" t="s">
        <v>293</v>
      </c>
      <c r="B15" s="62" t="s">
        <v>294</v>
      </c>
      <c r="C15" s="63">
        <f>C16+C17</f>
        <v>-1766.86335</v>
      </c>
      <c r="D15" s="63">
        <f>D16+D17</f>
        <v>-1766.86335</v>
      </c>
      <c r="E15" s="63">
        <f>E16+E17</f>
        <v>-1766.86335</v>
      </c>
    </row>
    <row r="16" spans="1:5" ht="83.25" customHeight="1">
      <c r="A16" s="60" t="s">
        <v>230</v>
      </c>
      <c r="B16" s="67" t="s">
        <v>297</v>
      </c>
      <c r="C16" s="68">
        <v>0</v>
      </c>
      <c r="D16" s="68">
        <v>0</v>
      </c>
      <c r="E16" s="68">
        <v>0</v>
      </c>
    </row>
    <row r="17" spans="1:5" ht="87" customHeight="1">
      <c r="A17" s="69" t="s">
        <v>231</v>
      </c>
      <c r="B17" s="70" t="s">
        <v>298</v>
      </c>
      <c r="C17" s="73">
        <f>-(926.86335+840)</f>
        <v>-1766.86335</v>
      </c>
      <c r="D17" s="73">
        <f>-(926.86335+840)</f>
        <v>-1766.86335</v>
      </c>
      <c r="E17" s="73">
        <f>-(926.86335+840)</f>
        <v>-1766.86335</v>
      </c>
    </row>
    <row r="18" spans="1:5" ht="31.5">
      <c r="A18" s="61" t="s">
        <v>332</v>
      </c>
      <c r="B18" s="62" t="s">
        <v>333</v>
      </c>
      <c r="C18" s="63">
        <f>C19+C20</f>
        <v>42284.15188000002</v>
      </c>
      <c r="D18" s="63">
        <f>D19+D20</f>
        <v>0</v>
      </c>
      <c r="E18" s="63">
        <f>E19+E20</f>
        <v>0</v>
      </c>
    </row>
    <row r="19" spans="1:5" ht="59.25" customHeight="1">
      <c r="A19" s="64" t="s">
        <v>0</v>
      </c>
      <c r="B19" s="65" t="s">
        <v>1</v>
      </c>
      <c r="C19" s="73">
        <f>-(662265.62809+2970-7947.3162)</f>
        <v>-657288.31189</v>
      </c>
      <c r="D19" s="73">
        <f>-(670744.53847+D13+6434.04249)</f>
        <v>-683245.44431</v>
      </c>
      <c r="E19" s="73">
        <f>-(667379.37425+E13+6890.8583)</f>
        <v>-680037.0959</v>
      </c>
    </row>
    <row r="20" spans="1:5" ht="56.25" customHeight="1">
      <c r="A20" s="64" t="s">
        <v>2</v>
      </c>
      <c r="B20" s="65" t="s">
        <v>3</v>
      </c>
      <c r="C20" s="73">
        <f>660498.76474+1766.86335+2970-7947.3162+42284.15188</f>
        <v>699572.46377</v>
      </c>
      <c r="D20" s="73">
        <f>672744.53847+2300+1766.86335+6434.04249</f>
        <v>683245.44431</v>
      </c>
      <c r="E20" s="73">
        <f>669379.37425+2000+1766.86335+6890.8583</f>
        <v>680037.0959</v>
      </c>
    </row>
    <row r="21" spans="1:5" ht="15.75">
      <c r="A21" s="61"/>
      <c r="B21" s="71" t="s">
        <v>299</v>
      </c>
      <c r="C21" s="72">
        <f>C12+C15+C18</f>
        <v>44584.15188000002</v>
      </c>
      <c r="D21" s="72">
        <f>D12+D15+D18</f>
        <v>1999.9999999999995</v>
      </c>
      <c r="E21" s="72">
        <f>E12+E15+E18</f>
        <v>1999.9999999999995</v>
      </c>
    </row>
  </sheetData>
  <sheetProtection/>
  <mergeCells count="10">
    <mergeCell ref="C1:E1"/>
    <mergeCell ref="B2:E2"/>
    <mergeCell ref="B3:E3"/>
    <mergeCell ref="B4:E4"/>
    <mergeCell ref="A6:E6"/>
    <mergeCell ref="A9:A11"/>
    <mergeCell ref="B9:B11"/>
    <mergeCell ref="C9:C11"/>
    <mergeCell ref="D9:D11"/>
    <mergeCell ref="E9:E11"/>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V95"/>
  <sheetViews>
    <sheetView view="pageBreakPreview" zoomScale="90" zoomScaleSheetLayoutView="90" workbookViewId="0" topLeftCell="A1">
      <selection activeCell="J12" sqref="J12"/>
    </sheetView>
  </sheetViews>
  <sheetFormatPr defaultColWidth="13.25390625" defaultRowHeight="12.75"/>
  <cols>
    <col min="1" max="1" width="25.875" style="85" customWidth="1"/>
    <col min="2" max="2" width="87.875" style="83" customWidth="1"/>
    <col min="3" max="4" width="16.00390625" style="81" hidden="1" customWidth="1"/>
    <col min="5" max="5" width="20.625" style="80" customWidth="1"/>
    <col min="6" max="6" width="20.00390625" style="31" customWidth="1"/>
    <col min="7" max="7" width="19.875" style="40" customWidth="1"/>
    <col min="8" max="8" width="12.00390625" style="84" customWidth="1"/>
    <col min="9" max="9" width="20.125" style="81" customWidth="1"/>
    <col min="10" max="10" width="18.25390625" style="81" customWidth="1"/>
    <col min="11" max="11" width="18.75390625" style="81" customWidth="1"/>
    <col min="12" max="12" width="8.875" style="81" customWidth="1"/>
    <col min="13" max="13" width="13.875" style="81" customWidth="1"/>
    <col min="14" max="246" width="8.875" style="81" customWidth="1"/>
    <col min="247" max="247" width="24.00390625" style="81" customWidth="1"/>
    <col min="248" max="248" width="9.125" style="81" customWidth="1"/>
    <col min="249" max="249" width="51.625" style="81" customWidth="1"/>
    <col min="250" max="251" width="0" style="81" hidden="1" customWidth="1"/>
    <col min="252" max="252" width="16.75390625" style="81" customWidth="1"/>
    <col min="253" max="253" width="0" style="81" hidden="1" customWidth="1"/>
    <col min="254" max="254" width="16.75390625" style="81" customWidth="1"/>
    <col min="255" max="255" width="0" style="81" hidden="1" customWidth="1"/>
    <col min="256" max="16384" width="13.25390625" style="81" customWidth="1"/>
  </cols>
  <sheetData>
    <row r="1" spans="1:7" ht="15.75">
      <c r="A1" s="99"/>
      <c r="B1" s="40"/>
      <c r="C1" s="267" t="s">
        <v>737</v>
      </c>
      <c r="D1" s="267"/>
      <c r="E1" s="267" t="s">
        <v>938</v>
      </c>
      <c r="F1" s="267"/>
      <c r="G1" s="268"/>
    </row>
    <row r="2" spans="1:7" ht="15.75">
      <c r="A2" s="99"/>
      <c r="B2" s="40"/>
      <c r="C2" s="267"/>
      <c r="D2" s="267"/>
      <c r="E2" s="267" t="s">
        <v>375</v>
      </c>
      <c r="F2" s="267"/>
      <c r="G2" s="267"/>
    </row>
    <row r="3" spans="1:7" ht="15.75">
      <c r="A3" s="99"/>
      <c r="B3" s="40"/>
      <c r="C3" s="267"/>
      <c r="D3" s="267"/>
      <c r="E3" s="267" t="s">
        <v>376</v>
      </c>
      <c r="F3" s="267"/>
      <c r="G3" s="267"/>
    </row>
    <row r="4" spans="1:7" ht="15.75">
      <c r="A4" s="99"/>
      <c r="B4" s="40"/>
      <c r="C4" s="267"/>
      <c r="D4" s="267"/>
      <c r="E4" s="267" t="s">
        <v>1020</v>
      </c>
      <c r="F4" s="267"/>
      <c r="G4" s="268"/>
    </row>
    <row r="5" spans="1:4" ht="15.75">
      <c r="A5" s="99"/>
      <c r="B5" s="40"/>
      <c r="C5" s="100"/>
      <c r="D5" s="100"/>
    </row>
    <row r="6" spans="1:8" ht="18.75">
      <c r="A6" s="269" t="s">
        <v>937</v>
      </c>
      <c r="B6" s="269"/>
      <c r="C6" s="269"/>
      <c r="D6" s="270"/>
      <c r="E6" s="270"/>
      <c r="F6" s="270"/>
      <c r="G6" s="270"/>
      <c r="H6" s="35"/>
    </row>
    <row r="7" spans="1:8" ht="15.75">
      <c r="A7" s="101"/>
      <c r="B7" s="102"/>
      <c r="C7" s="103"/>
      <c r="D7" s="103"/>
      <c r="E7" s="31"/>
      <c r="G7" s="94" t="s">
        <v>135</v>
      </c>
      <c r="H7" s="35"/>
    </row>
    <row r="8" spans="1:8" ht="15.75">
      <c r="A8" s="271" t="s">
        <v>136</v>
      </c>
      <c r="B8" s="272" t="s">
        <v>323</v>
      </c>
      <c r="C8" s="274" t="s">
        <v>467</v>
      </c>
      <c r="D8" s="274" t="s">
        <v>586</v>
      </c>
      <c r="E8" s="276" t="s">
        <v>822</v>
      </c>
      <c r="F8" s="276" t="s">
        <v>823</v>
      </c>
      <c r="G8" s="276" t="s">
        <v>924</v>
      </c>
      <c r="H8" s="35"/>
    </row>
    <row r="9" spans="1:8" ht="15.75">
      <c r="A9" s="271"/>
      <c r="B9" s="273"/>
      <c r="C9" s="275"/>
      <c r="D9" s="275"/>
      <c r="E9" s="276"/>
      <c r="F9" s="276"/>
      <c r="G9" s="276"/>
      <c r="H9" s="35"/>
    </row>
    <row r="10" spans="1:8" ht="15.75">
      <c r="A10" s="1" t="s">
        <v>235</v>
      </c>
      <c r="B10" s="76" t="s">
        <v>236</v>
      </c>
      <c r="C10" s="32">
        <f>C11+C13+C15+C19+C21+C28+C30+C32+C35+C36</f>
        <v>213214.3</v>
      </c>
      <c r="D10" s="32">
        <f>D11+D13+D15+D19+D21+D28+D30+D32+D35+D36</f>
        <v>214614.3</v>
      </c>
      <c r="E10" s="32">
        <f>E11+E13+E15+E19+E21+E28+E30+E32+E35+E36</f>
        <v>279830.933</v>
      </c>
      <c r="F10" s="32">
        <f>F11+F13+F15+F19+F21+F28+F30+F32+F35+F36</f>
        <v>282622</v>
      </c>
      <c r="G10" s="32">
        <f>G11+G13+G15+G19+G21+G28+G30+G32+G35+G36</f>
        <v>284630</v>
      </c>
      <c r="H10" s="104"/>
    </row>
    <row r="11" spans="1:8" ht="15.75">
      <c r="A11" s="1" t="s">
        <v>237</v>
      </c>
      <c r="B11" s="76" t="s">
        <v>247</v>
      </c>
      <c r="C11" s="32">
        <f>SUM(C12)</f>
        <v>178061</v>
      </c>
      <c r="D11" s="32">
        <f>SUM(D12)</f>
        <v>179342</v>
      </c>
      <c r="E11" s="32">
        <f>SUM(E12)</f>
        <v>238683</v>
      </c>
      <c r="F11" s="32">
        <f>SUM(F12)</f>
        <v>244934</v>
      </c>
      <c r="G11" s="32">
        <f>SUM(G12)</f>
        <v>246673</v>
      </c>
      <c r="H11" s="105"/>
    </row>
    <row r="12" spans="1:8" ht="15.75">
      <c r="A12" s="13" t="s">
        <v>373</v>
      </c>
      <c r="B12" s="77" t="s">
        <v>248</v>
      </c>
      <c r="C12" s="34">
        <v>178061</v>
      </c>
      <c r="D12" s="34">
        <v>179342</v>
      </c>
      <c r="E12" s="28">
        <v>238683</v>
      </c>
      <c r="F12" s="28">
        <v>244934</v>
      </c>
      <c r="G12" s="28">
        <v>246673</v>
      </c>
      <c r="H12" s="33"/>
    </row>
    <row r="13" spans="1:8" ht="31.5">
      <c r="A13" s="1" t="s">
        <v>414</v>
      </c>
      <c r="B13" s="76" t="s">
        <v>415</v>
      </c>
      <c r="C13" s="32">
        <f>SUM(C14)</f>
        <v>15464</v>
      </c>
      <c r="D13" s="32">
        <f>SUM(D14)</f>
        <v>15464</v>
      </c>
      <c r="E13" s="32">
        <f>SUM(E14)</f>
        <v>16800</v>
      </c>
      <c r="F13" s="32">
        <f>SUM(F14)</f>
        <v>16800</v>
      </c>
      <c r="G13" s="32">
        <f>SUM(G14)</f>
        <v>16800</v>
      </c>
      <c r="H13" s="35"/>
    </row>
    <row r="14" spans="1:8" ht="31.5">
      <c r="A14" s="13" t="s">
        <v>412</v>
      </c>
      <c r="B14" s="77" t="s">
        <v>413</v>
      </c>
      <c r="C14" s="34">
        <v>15464</v>
      </c>
      <c r="D14" s="34">
        <v>15464</v>
      </c>
      <c r="E14" s="28">
        <v>16800</v>
      </c>
      <c r="F14" s="28">
        <v>16800</v>
      </c>
      <c r="G14" s="28">
        <v>16800</v>
      </c>
      <c r="H14" s="35"/>
    </row>
    <row r="15" spans="1:8" ht="15.75">
      <c r="A15" s="1" t="s">
        <v>249</v>
      </c>
      <c r="B15" s="76" t="s">
        <v>251</v>
      </c>
      <c r="C15" s="32">
        <f>SUM(C16:C18)</f>
        <v>1576.4</v>
      </c>
      <c r="D15" s="32">
        <f>SUM(D16:D18)</f>
        <v>1603.4</v>
      </c>
      <c r="E15" s="32">
        <f>SUM(E16:E18)</f>
        <v>5377</v>
      </c>
      <c r="F15" s="32">
        <f>SUM(F16:F18)</f>
        <v>5524</v>
      </c>
      <c r="G15" s="32">
        <f>SUM(G16:G18)</f>
        <v>5665</v>
      </c>
      <c r="H15" s="35"/>
    </row>
    <row r="16" spans="1:256" ht="15.75">
      <c r="A16" s="13" t="s">
        <v>807</v>
      </c>
      <c r="B16" s="77" t="s">
        <v>587</v>
      </c>
      <c r="C16" s="34">
        <v>293.4</v>
      </c>
      <c r="D16" s="34">
        <v>293.4</v>
      </c>
      <c r="E16" s="34">
        <v>647</v>
      </c>
      <c r="F16" s="34">
        <v>665</v>
      </c>
      <c r="G16" s="28">
        <v>684</v>
      </c>
      <c r="H16" s="35"/>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row>
    <row r="17" spans="1:8" ht="15.75">
      <c r="A17" s="13" t="s">
        <v>390</v>
      </c>
      <c r="B17" s="77" t="s">
        <v>252</v>
      </c>
      <c r="C17" s="34">
        <v>1213</v>
      </c>
      <c r="D17" s="34">
        <v>1240</v>
      </c>
      <c r="E17" s="28">
        <v>648</v>
      </c>
      <c r="F17" s="28">
        <v>663</v>
      </c>
      <c r="G17" s="28">
        <v>667</v>
      </c>
      <c r="H17" s="35"/>
    </row>
    <row r="18" spans="1:8" ht="31.5">
      <c r="A18" s="13" t="s">
        <v>416</v>
      </c>
      <c r="B18" s="77" t="s">
        <v>417</v>
      </c>
      <c r="C18" s="34">
        <v>70</v>
      </c>
      <c r="D18" s="34">
        <v>70</v>
      </c>
      <c r="E18" s="28">
        <v>4082</v>
      </c>
      <c r="F18" s="28">
        <v>4196</v>
      </c>
      <c r="G18" s="28">
        <v>4314</v>
      </c>
      <c r="H18" s="35"/>
    </row>
    <row r="19" spans="1:8" ht="15.75">
      <c r="A19" s="1" t="s">
        <v>253</v>
      </c>
      <c r="B19" s="76" t="s">
        <v>254</v>
      </c>
      <c r="C19" s="32">
        <f>SUM(C20:C20)</f>
        <v>3052</v>
      </c>
      <c r="D19" s="32">
        <f>SUM(D20:D20)</f>
        <v>3144</v>
      </c>
      <c r="E19" s="32">
        <f>SUM(E20:E20)</f>
        <v>2545</v>
      </c>
      <c r="F19" s="32">
        <f>SUM(F20:F20)</f>
        <v>2515</v>
      </c>
      <c r="G19" s="32">
        <f>SUM(G20:G20)</f>
        <v>2515</v>
      </c>
      <c r="H19" s="35"/>
    </row>
    <row r="20" spans="1:8" ht="31.5">
      <c r="A20" s="13" t="s">
        <v>418</v>
      </c>
      <c r="B20" s="77" t="s">
        <v>925</v>
      </c>
      <c r="C20" s="34">
        <v>3052</v>
      </c>
      <c r="D20" s="34">
        <v>3144</v>
      </c>
      <c r="E20" s="28">
        <v>2545</v>
      </c>
      <c r="F20" s="28">
        <v>2515</v>
      </c>
      <c r="G20" s="28">
        <v>2515</v>
      </c>
      <c r="H20" s="35"/>
    </row>
    <row r="21" spans="1:8" ht="31.5">
      <c r="A21" s="1" t="s">
        <v>255</v>
      </c>
      <c r="B21" s="76" t="s">
        <v>391</v>
      </c>
      <c r="C21" s="32">
        <f>SUM(C22:C27)</f>
        <v>13196.900000000001</v>
      </c>
      <c r="D21" s="32">
        <f>SUM(D22:D27)</f>
        <v>13196.900000000001</v>
      </c>
      <c r="E21" s="32">
        <f>SUM(E22:E27)</f>
        <v>8529</v>
      </c>
      <c r="F21" s="32">
        <f>SUM(F22:F27)</f>
        <v>8657</v>
      </c>
      <c r="G21" s="32">
        <f>SUM(G22:G27)</f>
        <v>8748</v>
      </c>
      <c r="H21" s="35"/>
    </row>
    <row r="22" spans="1:8" ht="78.75">
      <c r="A22" s="13" t="s">
        <v>11</v>
      </c>
      <c r="B22" s="77" t="s">
        <v>444</v>
      </c>
      <c r="C22" s="34">
        <v>2267.1</v>
      </c>
      <c r="D22" s="34">
        <v>2267.1</v>
      </c>
      <c r="E22" s="28">
        <v>823</v>
      </c>
      <c r="F22" s="28">
        <v>823</v>
      </c>
      <c r="G22" s="28">
        <v>823</v>
      </c>
      <c r="H22" s="35"/>
    </row>
    <row r="23" spans="1:8" ht="63" hidden="1">
      <c r="A23" s="13" t="s">
        <v>13</v>
      </c>
      <c r="B23" s="77" t="s">
        <v>808</v>
      </c>
      <c r="C23" s="34">
        <v>0</v>
      </c>
      <c r="D23" s="34">
        <v>0</v>
      </c>
      <c r="E23" s="28">
        <v>0</v>
      </c>
      <c r="F23" s="28">
        <v>0</v>
      </c>
      <c r="G23" s="28">
        <v>0</v>
      </c>
      <c r="H23" s="35"/>
    </row>
    <row r="24" spans="1:8" ht="63">
      <c r="A24" s="13" t="s">
        <v>216</v>
      </c>
      <c r="B24" s="77" t="s">
        <v>809</v>
      </c>
      <c r="C24" s="34">
        <v>7300</v>
      </c>
      <c r="D24" s="34">
        <v>7300</v>
      </c>
      <c r="E24" s="28">
        <v>5250</v>
      </c>
      <c r="F24" s="28">
        <v>5250</v>
      </c>
      <c r="G24" s="28">
        <v>5250</v>
      </c>
      <c r="H24" s="35"/>
    </row>
    <row r="25" spans="1:8" ht="63">
      <c r="A25" s="13" t="s">
        <v>305</v>
      </c>
      <c r="B25" s="77" t="s">
        <v>228</v>
      </c>
      <c r="C25" s="34">
        <v>116</v>
      </c>
      <c r="D25" s="34">
        <v>116</v>
      </c>
      <c r="E25" s="28">
        <v>303</v>
      </c>
      <c r="F25" s="28">
        <v>303</v>
      </c>
      <c r="G25" s="28">
        <v>303</v>
      </c>
      <c r="H25" s="35"/>
    </row>
    <row r="26" spans="1:8" ht="47.25">
      <c r="A26" s="13" t="s">
        <v>169</v>
      </c>
      <c r="B26" s="77" t="s">
        <v>394</v>
      </c>
      <c r="C26" s="34">
        <v>3203.8</v>
      </c>
      <c r="D26" s="34">
        <v>3203.8</v>
      </c>
      <c r="E26" s="28">
        <v>29</v>
      </c>
      <c r="F26" s="28">
        <v>30</v>
      </c>
      <c r="G26" s="28">
        <v>31</v>
      </c>
      <c r="H26" s="35"/>
    </row>
    <row r="27" spans="1:8" ht="31.5">
      <c r="A27" s="13" t="s">
        <v>315</v>
      </c>
      <c r="B27" s="77" t="s">
        <v>316</v>
      </c>
      <c r="C27" s="34">
        <v>310</v>
      </c>
      <c r="D27" s="34">
        <v>310</v>
      </c>
      <c r="E27" s="28">
        <v>2124</v>
      </c>
      <c r="F27" s="28">
        <v>2251</v>
      </c>
      <c r="G27" s="28">
        <v>2341</v>
      </c>
      <c r="H27" s="35"/>
    </row>
    <row r="28" spans="1:8" ht="15.75">
      <c r="A28" s="1" t="s">
        <v>256</v>
      </c>
      <c r="B28" s="76" t="s">
        <v>257</v>
      </c>
      <c r="C28" s="32">
        <f>SUM(C29)</f>
        <v>475</v>
      </c>
      <c r="D28" s="32">
        <f>SUM(D29)</f>
        <v>475</v>
      </c>
      <c r="E28" s="32">
        <f>SUM(E29)</f>
        <v>1080</v>
      </c>
      <c r="F28" s="32">
        <f>SUM(F29)</f>
        <v>1080</v>
      </c>
      <c r="G28" s="32">
        <f>SUM(G29)</f>
        <v>1080</v>
      </c>
      <c r="H28" s="35"/>
    </row>
    <row r="29" spans="1:8" ht="15.75">
      <c r="A29" s="13" t="s">
        <v>374</v>
      </c>
      <c r="B29" s="77" t="s">
        <v>258</v>
      </c>
      <c r="C29" s="34">
        <v>475</v>
      </c>
      <c r="D29" s="34">
        <v>475</v>
      </c>
      <c r="E29" s="28">
        <v>1080</v>
      </c>
      <c r="F29" s="28">
        <v>1080</v>
      </c>
      <c r="G29" s="28">
        <v>1080</v>
      </c>
      <c r="H29" s="35"/>
    </row>
    <row r="30" spans="1:8" ht="31.5">
      <c r="A30" s="1" t="s">
        <v>259</v>
      </c>
      <c r="B30" s="76" t="s">
        <v>260</v>
      </c>
      <c r="C30" s="32">
        <f>SUM(C31:C31)</f>
        <v>1139</v>
      </c>
      <c r="D30" s="32">
        <f>SUM(D31:D31)</f>
        <v>1139</v>
      </c>
      <c r="E30" s="32">
        <v>905</v>
      </c>
      <c r="F30" s="32">
        <v>938</v>
      </c>
      <c r="G30" s="32">
        <f>SUM(G31:G31)</f>
        <v>975</v>
      </c>
      <c r="H30" s="35"/>
    </row>
    <row r="31" spans="1:8" ht="15.75">
      <c r="A31" s="13" t="s">
        <v>396</v>
      </c>
      <c r="B31" s="77" t="s">
        <v>397</v>
      </c>
      <c r="C31" s="34">
        <v>1139</v>
      </c>
      <c r="D31" s="34">
        <v>1139</v>
      </c>
      <c r="E31" s="28">
        <v>905</v>
      </c>
      <c r="F31" s="28">
        <v>938</v>
      </c>
      <c r="G31" s="28">
        <v>975</v>
      </c>
      <c r="H31" s="35"/>
    </row>
    <row r="32" spans="1:8" ht="31.5">
      <c r="A32" s="1" t="s">
        <v>261</v>
      </c>
      <c r="B32" s="76" t="s">
        <v>262</v>
      </c>
      <c r="C32" s="32">
        <f>SUM(C33:C34)</f>
        <v>250</v>
      </c>
      <c r="D32" s="32">
        <f>SUM(D33:D34)</f>
        <v>250</v>
      </c>
      <c r="E32" s="32">
        <f>SUM(E33:E34)</f>
        <v>4337.933</v>
      </c>
      <c r="F32" s="32">
        <f>SUM(F33:F34)</f>
        <v>550</v>
      </c>
      <c r="G32" s="32">
        <f>SUM(G33:G34)</f>
        <v>550</v>
      </c>
      <c r="H32" s="35"/>
    </row>
    <row r="33" spans="1:16" ht="63">
      <c r="A33" s="13" t="s">
        <v>398</v>
      </c>
      <c r="B33" s="77" t="s">
        <v>408</v>
      </c>
      <c r="C33" s="34">
        <v>0</v>
      </c>
      <c r="D33" s="34">
        <v>0</v>
      </c>
      <c r="E33" s="28">
        <f>2288.333+1499.6</f>
        <v>3787.933</v>
      </c>
      <c r="F33" s="28">
        <v>0</v>
      </c>
      <c r="G33" s="28">
        <v>0</v>
      </c>
      <c r="H33" s="35"/>
      <c r="I33" s="110"/>
      <c r="P33" s="106"/>
    </row>
    <row r="34" spans="1:8" ht="31.5">
      <c r="A34" s="13" t="s">
        <v>457</v>
      </c>
      <c r="B34" s="77" t="s">
        <v>458</v>
      </c>
      <c r="C34" s="34">
        <v>250</v>
      </c>
      <c r="D34" s="34">
        <v>250</v>
      </c>
      <c r="E34" s="28">
        <v>550</v>
      </c>
      <c r="F34" s="28">
        <v>550</v>
      </c>
      <c r="G34" s="28">
        <v>550</v>
      </c>
      <c r="H34" s="35"/>
    </row>
    <row r="35" spans="1:8" ht="15.75">
      <c r="A35" s="1" t="s">
        <v>263</v>
      </c>
      <c r="B35" s="76" t="s">
        <v>264</v>
      </c>
      <c r="C35" s="32">
        <v>0</v>
      </c>
      <c r="D35" s="32">
        <v>0</v>
      </c>
      <c r="E35" s="36">
        <v>1150</v>
      </c>
      <c r="F35" s="36">
        <v>1200</v>
      </c>
      <c r="G35" s="36">
        <v>1200</v>
      </c>
      <c r="H35" s="35"/>
    </row>
    <row r="36" spans="1:8" ht="15.75">
      <c r="A36" s="1" t="s">
        <v>306</v>
      </c>
      <c r="B36" s="76" t="s">
        <v>307</v>
      </c>
      <c r="C36" s="32">
        <f>SUM(C37)</f>
        <v>0</v>
      </c>
      <c r="D36" s="32">
        <f>SUM(D37)</f>
        <v>0</v>
      </c>
      <c r="E36" s="32">
        <f>SUM(E37)</f>
        <v>424</v>
      </c>
      <c r="F36" s="32">
        <f>SUM(F37)</f>
        <v>424</v>
      </c>
      <c r="G36" s="32">
        <f>SUM(G37)</f>
        <v>424</v>
      </c>
      <c r="H36" s="35"/>
    </row>
    <row r="37" spans="1:8" ht="15.75">
      <c r="A37" s="13" t="s">
        <v>309</v>
      </c>
      <c r="B37" s="77" t="s">
        <v>311</v>
      </c>
      <c r="C37" s="34">
        <v>0</v>
      </c>
      <c r="D37" s="34">
        <v>0</v>
      </c>
      <c r="E37" s="34">
        <v>424</v>
      </c>
      <c r="F37" s="34">
        <v>424</v>
      </c>
      <c r="G37" s="34">
        <v>424</v>
      </c>
      <c r="H37" s="35"/>
    </row>
    <row r="38" spans="1:10" ht="15.75">
      <c r="A38" s="1" t="s">
        <v>265</v>
      </c>
      <c r="B38" s="76" t="s">
        <v>594</v>
      </c>
      <c r="C38" s="32" t="e">
        <f>C39</f>
        <v>#REF!</v>
      </c>
      <c r="D38" s="32" t="e">
        <f>D39</f>
        <v>#REF!</v>
      </c>
      <c r="E38" s="32">
        <f>E39</f>
        <v>373390.51553999993</v>
      </c>
      <c r="F38" s="32">
        <f>F39</f>
        <v>394556.58096000005</v>
      </c>
      <c r="G38" s="32">
        <f>G39</f>
        <v>389640.23254999996</v>
      </c>
      <c r="H38" s="107"/>
      <c r="I38" s="107"/>
      <c r="J38" s="107"/>
    </row>
    <row r="39" spans="1:10" ht="31.5">
      <c r="A39" s="13" t="s">
        <v>266</v>
      </c>
      <c r="B39" s="77" t="s">
        <v>595</v>
      </c>
      <c r="C39" s="32" t="e">
        <f>C40+C43+C56+#REF!</f>
        <v>#REF!</v>
      </c>
      <c r="D39" s="32" t="e">
        <f>D40+D43+D56+#REF!</f>
        <v>#REF!</v>
      </c>
      <c r="E39" s="32">
        <f>E40+E43+E56+E87</f>
        <v>373390.51553999993</v>
      </c>
      <c r="F39" s="32">
        <f>F40+F43+F56+F87</f>
        <v>394556.58096000005</v>
      </c>
      <c r="G39" s="32">
        <f>G40+G43+G56+G87</f>
        <v>389640.23254999996</v>
      </c>
      <c r="H39" s="108"/>
      <c r="I39" s="108"/>
      <c r="J39" s="108"/>
    </row>
    <row r="40" spans="1:10" ht="15.75">
      <c r="A40" s="1" t="s">
        <v>578</v>
      </c>
      <c r="B40" s="76" t="s">
        <v>269</v>
      </c>
      <c r="C40" s="32">
        <f>C41+C42</f>
        <v>0</v>
      </c>
      <c r="D40" s="32">
        <f>D41+D42</f>
        <v>0</v>
      </c>
      <c r="E40" s="36">
        <f>E41+E42</f>
        <v>25934.575</v>
      </c>
      <c r="F40" s="36">
        <f>F41+F42</f>
        <v>18392.709</v>
      </c>
      <c r="G40" s="36">
        <f>G41+G42</f>
        <v>0</v>
      </c>
      <c r="H40" s="109"/>
      <c r="I40" s="110"/>
      <c r="J40" s="110"/>
    </row>
    <row r="41" spans="1:17" ht="31.5">
      <c r="A41" s="13" t="s">
        <v>590</v>
      </c>
      <c r="B41" s="77" t="s">
        <v>170</v>
      </c>
      <c r="C41" s="34"/>
      <c r="D41" s="34"/>
      <c r="E41" s="28">
        <v>25934.575</v>
      </c>
      <c r="F41" s="28">
        <v>18392.709</v>
      </c>
      <c r="G41" s="28">
        <v>0</v>
      </c>
      <c r="H41" s="109"/>
      <c r="I41" s="110"/>
      <c r="J41" s="110"/>
      <c r="M41" s="110"/>
      <c r="N41" s="111"/>
      <c r="O41" s="111"/>
      <c r="P41" s="111"/>
      <c r="Q41" s="111"/>
    </row>
    <row r="42" spans="1:17" ht="31.5" hidden="1">
      <c r="A42" s="13" t="s">
        <v>496</v>
      </c>
      <c r="B42" s="77" t="s">
        <v>319</v>
      </c>
      <c r="C42" s="34"/>
      <c r="D42" s="34"/>
      <c r="E42" s="28">
        <v>0</v>
      </c>
      <c r="F42" s="28">
        <v>0</v>
      </c>
      <c r="G42" s="28">
        <v>0</v>
      </c>
      <c r="H42" s="109"/>
      <c r="I42" s="110"/>
      <c r="J42" s="110"/>
      <c r="M42" s="110"/>
      <c r="N42" s="111"/>
      <c r="O42" s="111"/>
      <c r="P42" s="111"/>
      <c r="Q42" s="111"/>
    </row>
    <row r="43" spans="1:17" ht="31.5">
      <c r="A43" s="1" t="s">
        <v>810</v>
      </c>
      <c r="B43" s="76" t="s">
        <v>250</v>
      </c>
      <c r="C43" s="32" t="e">
        <f>C46+#REF!</f>
        <v>#REF!</v>
      </c>
      <c r="D43" s="32" t="e">
        <f>D46+#REF!</f>
        <v>#REF!</v>
      </c>
      <c r="E43" s="36">
        <f>E44+E45+E46</f>
        <v>8203.935000000001</v>
      </c>
      <c r="F43" s="36">
        <f>F44+F45+F46</f>
        <v>4648.38374</v>
      </c>
      <c r="G43" s="36">
        <f>G44+G45+G46</f>
        <v>1168.005</v>
      </c>
      <c r="H43" s="109"/>
      <c r="I43" s="110"/>
      <c r="J43" s="110"/>
      <c r="M43" s="110"/>
      <c r="N43" s="111"/>
      <c r="O43" s="111"/>
      <c r="P43" s="111"/>
      <c r="Q43" s="111"/>
    </row>
    <row r="44" spans="1:17" ht="47.25">
      <c r="A44" s="13" t="s">
        <v>928</v>
      </c>
      <c r="B44" s="77" t="s">
        <v>838</v>
      </c>
      <c r="C44" s="34"/>
      <c r="D44" s="34"/>
      <c r="E44" s="28">
        <v>0</v>
      </c>
      <c r="F44" s="28">
        <v>1653.64065</v>
      </c>
      <c r="G44" s="28">
        <v>0</v>
      </c>
      <c r="H44" s="109"/>
      <c r="I44" s="110"/>
      <c r="J44" s="110"/>
      <c r="M44" s="110"/>
      <c r="N44" s="111"/>
      <c r="O44" s="111"/>
      <c r="P44" s="111"/>
      <c r="Q44" s="111"/>
    </row>
    <row r="45" spans="1:17" ht="63">
      <c r="A45" s="13" t="s">
        <v>929</v>
      </c>
      <c r="B45" s="77" t="s">
        <v>1014</v>
      </c>
      <c r="C45" s="34"/>
      <c r="D45" s="34"/>
      <c r="E45" s="28">
        <v>0</v>
      </c>
      <c r="F45" s="28">
        <f>2038.2619-211.52381</f>
        <v>1826.73809</v>
      </c>
      <c r="G45" s="28">
        <v>0</v>
      </c>
      <c r="H45" s="109"/>
      <c r="I45" s="110"/>
      <c r="J45" s="110"/>
      <c r="M45" s="110"/>
      <c r="N45" s="111"/>
      <c r="O45" s="111"/>
      <c r="P45" s="111"/>
      <c r="Q45" s="111"/>
    </row>
    <row r="46" spans="1:17" ht="18" customHeight="1">
      <c r="A46" s="37" t="s">
        <v>579</v>
      </c>
      <c r="B46" s="78" t="s">
        <v>320</v>
      </c>
      <c r="C46" s="38">
        <f>C55</f>
        <v>0</v>
      </c>
      <c r="D46" s="38">
        <f>D55</f>
        <v>0</v>
      </c>
      <c r="E46" s="39">
        <f>SUM(E51:E54)</f>
        <v>8203.935000000001</v>
      </c>
      <c r="F46" s="39">
        <f>SUM(F51:F54)</f>
        <v>1168.005</v>
      </c>
      <c r="G46" s="39">
        <f>SUM(G51:G54)</f>
        <v>1168.005</v>
      </c>
      <c r="H46" s="109"/>
      <c r="I46" s="110"/>
      <c r="J46" s="110"/>
      <c r="M46" s="110"/>
      <c r="N46" s="111"/>
      <c r="O46" s="111"/>
      <c r="P46" s="111"/>
      <c r="Q46" s="111"/>
    </row>
    <row r="47" spans="1:17" ht="31.5" hidden="1">
      <c r="A47" s="13" t="s">
        <v>579</v>
      </c>
      <c r="B47" s="77" t="s">
        <v>681</v>
      </c>
      <c r="C47" s="34"/>
      <c r="D47" s="34"/>
      <c r="E47" s="28">
        <v>0</v>
      </c>
      <c r="F47" s="28">
        <v>0</v>
      </c>
      <c r="G47" s="28">
        <v>0</v>
      </c>
      <c r="H47" s="109"/>
      <c r="I47" s="110"/>
      <c r="J47" s="110"/>
      <c r="M47" s="110"/>
      <c r="N47" s="111"/>
      <c r="O47" s="111"/>
      <c r="P47" s="111"/>
      <c r="Q47" s="111"/>
    </row>
    <row r="48" spans="1:17" ht="47.25" hidden="1">
      <c r="A48" s="13" t="s">
        <v>579</v>
      </c>
      <c r="B48" s="77" t="s">
        <v>837</v>
      </c>
      <c r="C48" s="34"/>
      <c r="D48" s="34"/>
      <c r="E48" s="28">
        <v>0</v>
      </c>
      <c r="F48" s="28">
        <v>0</v>
      </c>
      <c r="G48" s="28">
        <v>0</v>
      </c>
      <c r="H48" s="109"/>
      <c r="I48" s="109"/>
      <c r="J48" s="109"/>
      <c r="M48" s="110"/>
      <c r="N48" s="111"/>
      <c r="O48" s="111"/>
      <c r="P48" s="111"/>
      <c r="Q48" s="111"/>
    </row>
    <row r="49" spans="1:17" ht="47.25" hidden="1">
      <c r="A49" s="13" t="s">
        <v>579</v>
      </c>
      <c r="B49" s="77" t="s">
        <v>811</v>
      </c>
      <c r="C49" s="34"/>
      <c r="D49" s="34"/>
      <c r="E49" s="28">
        <v>0</v>
      </c>
      <c r="F49" s="28">
        <v>0</v>
      </c>
      <c r="G49" s="28">
        <v>0</v>
      </c>
      <c r="H49" s="109"/>
      <c r="I49" s="110"/>
      <c r="J49" s="110"/>
      <c r="M49" s="110"/>
      <c r="N49" s="111"/>
      <c r="O49" s="111"/>
      <c r="P49" s="111"/>
      <c r="Q49" s="111"/>
    </row>
    <row r="50" spans="1:17" ht="47.25" hidden="1">
      <c r="A50" s="13" t="s">
        <v>579</v>
      </c>
      <c r="B50" s="77" t="s">
        <v>812</v>
      </c>
      <c r="C50" s="34"/>
      <c r="D50" s="34"/>
      <c r="E50" s="28">
        <v>0</v>
      </c>
      <c r="F50" s="28">
        <v>0</v>
      </c>
      <c r="G50" s="34">
        <v>0</v>
      </c>
      <c r="H50" s="109"/>
      <c r="I50" s="109"/>
      <c r="J50" s="109"/>
      <c r="M50" s="110"/>
      <c r="N50" s="111"/>
      <c r="O50" s="111"/>
      <c r="P50" s="111"/>
      <c r="Q50" s="111"/>
    </row>
    <row r="51" spans="1:17" ht="47.25">
      <c r="A51" s="13" t="s">
        <v>579</v>
      </c>
      <c r="B51" s="77" t="s">
        <v>813</v>
      </c>
      <c r="C51" s="34"/>
      <c r="D51" s="34"/>
      <c r="E51" s="28">
        <v>4065.93</v>
      </c>
      <c r="F51" s="28">
        <v>0</v>
      </c>
      <c r="G51" s="28">
        <v>0</v>
      </c>
      <c r="H51" s="109"/>
      <c r="I51" s="110"/>
      <c r="J51" s="110"/>
      <c r="M51" s="110"/>
      <c r="N51" s="111"/>
      <c r="O51" s="111"/>
      <c r="P51" s="111"/>
      <c r="Q51" s="111"/>
    </row>
    <row r="52" spans="1:17" ht="47.25">
      <c r="A52" s="13" t="s">
        <v>579</v>
      </c>
      <c r="B52" s="77" t="s">
        <v>926</v>
      </c>
      <c r="C52" s="34"/>
      <c r="D52" s="34"/>
      <c r="E52" s="28">
        <v>1000</v>
      </c>
      <c r="F52" s="28">
        <v>1000</v>
      </c>
      <c r="G52" s="28">
        <v>1000</v>
      </c>
      <c r="H52" s="109"/>
      <c r="I52" s="110"/>
      <c r="J52" s="110"/>
      <c r="M52" s="110"/>
      <c r="N52" s="111"/>
      <c r="O52" s="111"/>
      <c r="P52" s="111"/>
      <c r="Q52" s="111"/>
    </row>
    <row r="53" spans="1:17" ht="47.25">
      <c r="A53" s="13" t="s">
        <v>579</v>
      </c>
      <c r="B53" s="77" t="s">
        <v>927</v>
      </c>
      <c r="C53" s="34"/>
      <c r="D53" s="34"/>
      <c r="E53" s="28">
        <v>168.005</v>
      </c>
      <c r="F53" s="28">
        <v>168.005</v>
      </c>
      <c r="G53" s="28">
        <v>168.005</v>
      </c>
      <c r="H53" s="109"/>
      <c r="I53" s="110"/>
      <c r="J53" s="110"/>
      <c r="M53" s="110"/>
      <c r="N53" s="111"/>
      <c r="O53" s="111"/>
      <c r="P53" s="111"/>
      <c r="Q53" s="111"/>
    </row>
    <row r="54" spans="1:17" ht="47.25">
      <c r="A54" s="13" t="s">
        <v>579</v>
      </c>
      <c r="B54" s="77" t="s">
        <v>876</v>
      </c>
      <c r="C54" s="34"/>
      <c r="D54" s="34"/>
      <c r="E54" s="28">
        <v>2970</v>
      </c>
      <c r="F54" s="28">
        <v>0</v>
      </c>
      <c r="G54" s="28">
        <v>0</v>
      </c>
      <c r="H54" s="109"/>
      <c r="I54" s="110"/>
      <c r="J54" s="110"/>
      <c r="M54" s="110"/>
      <c r="N54" s="111"/>
      <c r="O54" s="111"/>
      <c r="P54" s="111"/>
      <c r="Q54" s="111"/>
    </row>
    <row r="55" spans="1:256" ht="47.25" hidden="1">
      <c r="A55" s="13" t="s">
        <v>930</v>
      </c>
      <c r="B55" s="77" t="s">
        <v>792</v>
      </c>
      <c r="C55" s="34"/>
      <c r="D55" s="34"/>
      <c r="E55" s="28">
        <v>0</v>
      </c>
      <c r="F55" s="28">
        <v>0</v>
      </c>
      <c r="G55" s="28">
        <v>0</v>
      </c>
      <c r="H55" s="109"/>
      <c r="I55" s="110"/>
      <c r="J55" s="110"/>
      <c r="M55" s="113"/>
      <c r="N55" s="114"/>
      <c r="O55" s="114"/>
      <c r="P55" s="114"/>
      <c r="Q55" s="114"/>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c r="HF55" s="112"/>
      <c r="HG55" s="112"/>
      <c r="HH55" s="112"/>
      <c r="HI55" s="112"/>
      <c r="HJ55" s="112"/>
      <c r="HK55" s="112"/>
      <c r="HL55" s="112"/>
      <c r="HM55" s="112"/>
      <c r="HN55" s="112"/>
      <c r="HO55" s="112"/>
      <c r="HP55" s="112"/>
      <c r="HQ55" s="112"/>
      <c r="HR55" s="112"/>
      <c r="HS55" s="112"/>
      <c r="HT55" s="112"/>
      <c r="HU55" s="112"/>
      <c r="HV55" s="112"/>
      <c r="HW55" s="112"/>
      <c r="HX55" s="112"/>
      <c r="HY55" s="112"/>
      <c r="HZ55" s="112"/>
      <c r="IA55" s="112"/>
      <c r="IB55" s="112"/>
      <c r="IC55" s="112"/>
      <c r="ID55" s="112"/>
      <c r="IE55" s="112"/>
      <c r="IF55" s="112"/>
      <c r="IG55" s="112"/>
      <c r="IH55" s="112"/>
      <c r="II55" s="112"/>
      <c r="IJ55" s="112"/>
      <c r="IK55" s="112"/>
      <c r="IL55" s="112"/>
      <c r="IM55" s="112"/>
      <c r="IN55" s="112"/>
      <c r="IO55" s="112"/>
      <c r="IP55" s="112"/>
      <c r="IQ55" s="112"/>
      <c r="IR55" s="112"/>
      <c r="IS55" s="112"/>
      <c r="IT55" s="112"/>
      <c r="IU55" s="112"/>
      <c r="IV55" s="112"/>
    </row>
    <row r="56" spans="1:17" ht="31.5">
      <c r="A56" s="1" t="s">
        <v>495</v>
      </c>
      <c r="B56" s="76" t="s">
        <v>369</v>
      </c>
      <c r="C56" s="32" t="e">
        <f>C59+#REF!+C61+C66+C83</f>
        <v>#REF!</v>
      </c>
      <c r="D56" s="32" t="e">
        <f>D59+#REF!+D61+D66+D83</f>
        <v>#REF!</v>
      </c>
      <c r="E56" s="32">
        <f>E57+E58+E59+E60+E61+E62+E63+E66+E84</f>
        <v>316497.58073999995</v>
      </c>
      <c r="F56" s="32">
        <f>F57+F58+F59+F60+F61+F62+F63+F66+F84</f>
        <v>346299.9040600001</v>
      </c>
      <c r="G56" s="32">
        <f>G57+G58+G59+G60+G61+G62+G63+G66+G84</f>
        <v>363256.64339</v>
      </c>
      <c r="H56" s="109"/>
      <c r="I56" s="110"/>
      <c r="J56" s="110"/>
      <c r="M56" s="110"/>
      <c r="N56" s="111"/>
      <c r="O56" s="111"/>
      <c r="P56" s="111"/>
      <c r="Q56" s="111"/>
    </row>
    <row r="57" spans="1:17" ht="47.25">
      <c r="A57" s="13" t="s">
        <v>684</v>
      </c>
      <c r="B57" s="77" t="s">
        <v>685</v>
      </c>
      <c r="C57" s="34">
        <v>13848.602</v>
      </c>
      <c r="D57" s="34">
        <v>13848.602</v>
      </c>
      <c r="E57" s="28">
        <f>12932.75+1184.9</f>
        <v>14117.65</v>
      </c>
      <c r="F57" s="28">
        <f>12932.75+1184.9</f>
        <v>14117.65</v>
      </c>
      <c r="G57" s="28">
        <f>12932.75+1430.55</f>
        <v>14363.3</v>
      </c>
      <c r="H57" s="109"/>
      <c r="I57" s="110"/>
      <c r="J57" s="110"/>
      <c r="M57" s="110"/>
      <c r="N57" s="111"/>
      <c r="O57" s="111"/>
      <c r="P57" s="111"/>
      <c r="Q57" s="111"/>
    </row>
    <row r="58" spans="1:17" ht="63">
      <c r="A58" s="13" t="s">
        <v>583</v>
      </c>
      <c r="B58" s="77" t="s">
        <v>304</v>
      </c>
      <c r="C58" s="34">
        <v>4647.323</v>
      </c>
      <c r="D58" s="34">
        <v>6035.259</v>
      </c>
      <c r="E58" s="34">
        <v>6623.655</v>
      </c>
      <c r="F58" s="34">
        <v>6888.775</v>
      </c>
      <c r="G58" s="28">
        <v>7162.587</v>
      </c>
      <c r="H58" s="109"/>
      <c r="I58" s="110"/>
      <c r="J58" s="110"/>
      <c r="M58" s="110"/>
      <c r="N58" s="111"/>
      <c r="O58" s="111"/>
      <c r="P58" s="111"/>
      <c r="Q58" s="111"/>
    </row>
    <row r="59" spans="1:17" ht="31.5">
      <c r="A59" s="13" t="s">
        <v>494</v>
      </c>
      <c r="B59" s="77" t="s">
        <v>814</v>
      </c>
      <c r="C59" s="34">
        <v>1331</v>
      </c>
      <c r="D59" s="34">
        <v>1331</v>
      </c>
      <c r="E59" s="28">
        <v>1490.622</v>
      </c>
      <c r="F59" s="28">
        <v>1490.622</v>
      </c>
      <c r="G59" s="28">
        <v>1490.622</v>
      </c>
      <c r="H59" s="109"/>
      <c r="I59" s="109"/>
      <c r="J59" s="109"/>
      <c r="M59" s="110"/>
      <c r="N59" s="111"/>
      <c r="O59" s="111"/>
      <c r="P59" s="111"/>
      <c r="Q59" s="111"/>
    </row>
    <row r="60" spans="1:17" ht="47.25" hidden="1">
      <c r="A60" s="13" t="s">
        <v>632</v>
      </c>
      <c r="B60" s="77" t="s">
        <v>691</v>
      </c>
      <c r="C60" s="28">
        <v>520.869</v>
      </c>
      <c r="D60" s="28">
        <v>530.28251</v>
      </c>
      <c r="E60" s="28">
        <v>0</v>
      </c>
      <c r="F60" s="28">
        <v>0</v>
      </c>
      <c r="G60" s="28">
        <v>0</v>
      </c>
      <c r="H60" s="109"/>
      <c r="I60" s="110"/>
      <c r="J60" s="110"/>
      <c r="M60" s="110"/>
      <c r="N60" s="111"/>
      <c r="O60" s="111"/>
      <c r="P60" s="111"/>
      <c r="Q60" s="111"/>
    </row>
    <row r="61" spans="1:17" ht="36" customHeight="1">
      <c r="A61" s="13" t="s">
        <v>497</v>
      </c>
      <c r="B61" s="77" t="s">
        <v>815</v>
      </c>
      <c r="C61" s="34">
        <v>18.268</v>
      </c>
      <c r="D61" s="34">
        <v>17.437</v>
      </c>
      <c r="E61" s="28">
        <f>9.594-6.471</f>
        <v>3.1229999999999993</v>
      </c>
      <c r="F61" s="28">
        <f>8.528-5.25</f>
        <v>3.2780000000000005</v>
      </c>
      <c r="G61" s="28">
        <f>8.528-5.608</f>
        <v>2.920000000000001</v>
      </c>
      <c r="H61" s="35"/>
      <c r="I61" s="109"/>
      <c r="J61" s="110"/>
      <c r="K61" s="110"/>
      <c r="M61" s="110"/>
      <c r="N61" s="111"/>
      <c r="O61" s="111"/>
      <c r="P61" s="111"/>
      <c r="Q61" s="111"/>
    </row>
    <row r="62" spans="1:17" ht="37.5" customHeight="1">
      <c r="A62" s="13" t="s">
        <v>931</v>
      </c>
      <c r="B62" s="77" t="s">
        <v>932</v>
      </c>
      <c r="C62" s="34">
        <v>22005.4968</v>
      </c>
      <c r="D62" s="34">
        <v>22005.4968</v>
      </c>
      <c r="E62" s="28">
        <f>12784.77-12784.77</f>
        <v>0</v>
      </c>
      <c r="F62" s="28">
        <f>12784.77+631.71</f>
        <v>13416.48</v>
      </c>
      <c r="G62" s="28">
        <f>12784.77+631.71</f>
        <v>13416.48</v>
      </c>
      <c r="H62" s="109"/>
      <c r="I62" s="110"/>
      <c r="J62" s="110"/>
      <c r="M62" s="110"/>
      <c r="N62" s="111"/>
      <c r="O62" s="111"/>
      <c r="P62" s="111"/>
      <c r="Q62" s="111"/>
    </row>
    <row r="63" spans="1:17" ht="31.5">
      <c r="A63" s="37" t="s">
        <v>730</v>
      </c>
      <c r="B63" s="78" t="s">
        <v>731</v>
      </c>
      <c r="C63" s="38" t="e">
        <f>C83+#REF!</f>
        <v>#REF!</v>
      </c>
      <c r="D63" s="38" t="e">
        <f>D83+#REF!</f>
        <v>#REF!</v>
      </c>
      <c r="E63" s="39">
        <f>E64+E65</f>
        <v>2236.6859999999997</v>
      </c>
      <c r="F63" s="39">
        <f>F64+F65</f>
        <v>2349.433</v>
      </c>
      <c r="G63" s="39">
        <f>G64+G65</f>
        <v>2443.409</v>
      </c>
      <c r="H63" s="109"/>
      <c r="I63" s="110"/>
      <c r="J63" s="110"/>
      <c r="M63" s="110"/>
      <c r="N63" s="111"/>
      <c r="O63" s="111"/>
      <c r="P63" s="111"/>
      <c r="Q63" s="111"/>
    </row>
    <row r="64" spans="1:17" ht="41.25" customHeight="1">
      <c r="A64" s="13" t="s">
        <v>730</v>
      </c>
      <c r="B64" s="77" t="s">
        <v>407</v>
      </c>
      <c r="C64" s="34"/>
      <c r="D64" s="34"/>
      <c r="E64" s="28">
        <f>872.308+51.671</f>
        <v>923.979</v>
      </c>
      <c r="F64" s="28">
        <v>916.279</v>
      </c>
      <c r="G64" s="28">
        <v>952.929</v>
      </c>
      <c r="H64" s="109"/>
      <c r="I64" s="110"/>
      <c r="J64" s="110"/>
      <c r="M64" s="110"/>
      <c r="N64" s="111"/>
      <c r="O64" s="111"/>
      <c r="P64" s="111"/>
      <c r="Q64" s="111"/>
    </row>
    <row r="65" spans="1:17" ht="54" customHeight="1">
      <c r="A65" s="13" t="s">
        <v>730</v>
      </c>
      <c r="B65" s="77" t="s">
        <v>296</v>
      </c>
      <c r="C65" s="34"/>
      <c r="D65" s="34"/>
      <c r="E65" s="28">
        <f>1364.378-51.671</f>
        <v>1312.7069999999999</v>
      </c>
      <c r="F65" s="28">
        <v>1433.154</v>
      </c>
      <c r="G65" s="28">
        <v>1490.48</v>
      </c>
      <c r="H65" s="109"/>
      <c r="I65" s="110"/>
      <c r="J65" s="110"/>
      <c r="M65" s="110"/>
      <c r="N65" s="111"/>
      <c r="O65" s="111"/>
      <c r="P65" s="111"/>
      <c r="Q65" s="111"/>
    </row>
    <row r="66" spans="1:17" ht="31.5">
      <c r="A66" s="37" t="s">
        <v>498</v>
      </c>
      <c r="B66" s="78" t="s">
        <v>234</v>
      </c>
      <c r="C66" s="38">
        <f>C67+C57+C69+C70+C72+C73+C74+C79+C80+C82+C68+C62+C75+C81</f>
        <v>261989.86503999995</v>
      </c>
      <c r="D66" s="38">
        <f>D67+D57+D69+D70+D72+D73+D74+D79+D80+D82+D68+D62+D75+D81</f>
        <v>261989.86503999995</v>
      </c>
      <c r="E66" s="38">
        <f>SUM(E67:E83)</f>
        <v>282267.32233</v>
      </c>
      <c r="F66" s="38">
        <f>SUM(F67:F83)</f>
        <v>298275.1436500001</v>
      </c>
      <c r="G66" s="38">
        <f>SUM(G67:G83)</f>
        <v>314618.80298</v>
      </c>
      <c r="H66" s="109"/>
      <c r="I66" s="110"/>
      <c r="J66" s="110"/>
      <c r="M66" s="110"/>
      <c r="N66" s="111"/>
      <c r="O66" s="111"/>
      <c r="P66" s="111"/>
      <c r="Q66" s="111"/>
    </row>
    <row r="67" spans="1:17" ht="47.25" hidden="1">
      <c r="A67" s="13" t="s">
        <v>498</v>
      </c>
      <c r="B67" s="77" t="s">
        <v>933</v>
      </c>
      <c r="C67" s="34">
        <v>156357.937</v>
      </c>
      <c r="D67" s="34">
        <v>156357.937</v>
      </c>
      <c r="E67" s="28">
        <v>0</v>
      </c>
      <c r="F67" s="28">
        <v>0</v>
      </c>
      <c r="G67" s="28">
        <v>0</v>
      </c>
      <c r="H67" s="109"/>
      <c r="I67" s="110"/>
      <c r="J67" s="110"/>
      <c r="M67" s="110"/>
      <c r="N67" s="111"/>
      <c r="O67" s="111"/>
      <c r="P67" s="111"/>
      <c r="Q67" s="111"/>
    </row>
    <row r="68" spans="1:17" ht="51.75" customHeight="1">
      <c r="A68" s="13" t="s">
        <v>498</v>
      </c>
      <c r="B68" s="77" t="s">
        <v>582</v>
      </c>
      <c r="C68" s="34">
        <v>2375</v>
      </c>
      <c r="D68" s="34">
        <v>2375</v>
      </c>
      <c r="E68" s="28">
        <v>1840</v>
      </c>
      <c r="F68" s="28">
        <v>1130</v>
      </c>
      <c r="G68" s="28">
        <v>1130</v>
      </c>
      <c r="H68" s="109"/>
      <c r="I68" s="110"/>
      <c r="J68" s="110"/>
      <c r="M68" s="110"/>
      <c r="N68" s="111"/>
      <c r="O68" s="111"/>
      <c r="P68" s="111"/>
      <c r="Q68" s="111"/>
    </row>
    <row r="69" spans="1:17" ht="47.25" hidden="1">
      <c r="A69" s="13" t="s">
        <v>498</v>
      </c>
      <c r="B69" s="77" t="s">
        <v>816</v>
      </c>
      <c r="C69" s="34">
        <v>1157.09</v>
      </c>
      <c r="D69" s="34">
        <v>1157.09</v>
      </c>
      <c r="E69" s="28">
        <v>0</v>
      </c>
      <c r="F69" s="28">
        <v>0</v>
      </c>
      <c r="G69" s="28">
        <v>0</v>
      </c>
      <c r="H69" s="109"/>
      <c r="I69" s="110"/>
      <c r="J69" s="110"/>
      <c r="M69" s="110"/>
      <c r="N69" s="111"/>
      <c r="O69" s="111"/>
      <c r="P69" s="111"/>
      <c r="Q69" s="111"/>
    </row>
    <row r="70" spans="1:17" ht="63">
      <c r="A70" s="13" t="s">
        <v>498</v>
      </c>
      <c r="B70" s="77" t="s">
        <v>934</v>
      </c>
      <c r="C70" s="34">
        <v>48045.528</v>
      </c>
      <c r="D70" s="34">
        <v>48045.528</v>
      </c>
      <c r="E70" s="28">
        <v>46890.66</v>
      </c>
      <c r="F70" s="28">
        <v>50062.722</v>
      </c>
      <c r="G70" s="28">
        <v>53062.998</v>
      </c>
      <c r="H70" s="81"/>
      <c r="M70" s="110"/>
      <c r="N70" s="111"/>
      <c r="O70" s="111"/>
      <c r="P70" s="111"/>
      <c r="Q70" s="111"/>
    </row>
    <row r="71" spans="1:17" ht="68.25" customHeight="1">
      <c r="A71" s="13" t="s">
        <v>498</v>
      </c>
      <c r="B71" s="77" t="s">
        <v>935</v>
      </c>
      <c r="C71" s="34"/>
      <c r="D71" s="34"/>
      <c r="E71" s="28">
        <v>191046.082</v>
      </c>
      <c r="F71" s="28">
        <v>204374.086</v>
      </c>
      <c r="G71" s="28">
        <v>217159.328</v>
      </c>
      <c r="H71" s="81"/>
      <c r="M71" s="110"/>
      <c r="N71" s="111"/>
      <c r="O71" s="111"/>
      <c r="P71" s="111"/>
      <c r="Q71" s="111"/>
    </row>
    <row r="72" spans="1:17" ht="53.25" customHeight="1">
      <c r="A72" s="13" t="s">
        <v>498</v>
      </c>
      <c r="B72" s="77" t="s">
        <v>817</v>
      </c>
      <c r="C72" s="34">
        <v>3064.058</v>
      </c>
      <c r="D72" s="34">
        <v>3064.058</v>
      </c>
      <c r="E72" s="28">
        <v>2867.6175</v>
      </c>
      <c r="F72" s="28">
        <v>5135.7705</v>
      </c>
      <c r="G72" s="28">
        <v>5135.7705</v>
      </c>
      <c r="H72" s="35"/>
      <c r="I72" s="109"/>
      <c r="J72" s="110"/>
      <c r="K72" s="110"/>
      <c r="L72" s="110"/>
      <c r="M72" s="110"/>
      <c r="N72" s="111"/>
      <c r="O72" s="111"/>
      <c r="P72" s="111"/>
      <c r="Q72" s="111"/>
    </row>
    <row r="73" spans="1:17" ht="47.25">
      <c r="A73" s="13" t="s">
        <v>498</v>
      </c>
      <c r="B73" s="77" t="s">
        <v>406</v>
      </c>
      <c r="C73" s="34">
        <v>768.474</v>
      </c>
      <c r="D73" s="34">
        <v>768.474</v>
      </c>
      <c r="E73" s="28">
        <v>864.533</v>
      </c>
      <c r="F73" s="28">
        <v>905.39</v>
      </c>
      <c r="G73" s="28">
        <v>939.006</v>
      </c>
      <c r="H73" s="35"/>
      <c r="I73" s="109"/>
      <c r="J73" s="110"/>
      <c r="K73" s="110"/>
      <c r="L73" s="110"/>
      <c r="M73" s="110"/>
      <c r="N73" s="111"/>
      <c r="O73" s="111"/>
      <c r="P73" s="111"/>
      <c r="Q73" s="111"/>
    </row>
    <row r="74" spans="1:17" ht="31.5" hidden="1">
      <c r="A74" s="13" t="s">
        <v>498</v>
      </c>
      <c r="B74" s="77" t="s">
        <v>407</v>
      </c>
      <c r="C74" s="34">
        <v>740.504</v>
      </c>
      <c r="D74" s="34">
        <v>740.504</v>
      </c>
      <c r="E74" s="28">
        <v>0</v>
      </c>
      <c r="F74" s="28">
        <v>0</v>
      </c>
      <c r="G74" s="28">
        <v>0</v>
      </c>
      <c r="H74" s="35"/>
      <c r="I74" s="109"/>
      <c r="J74" s="110"/>
      <c r="K74" s="110"/>
      <c r="L74" s="110"/>
      <c r="M74" s="110"/>
      <c r="N74" s="111"/>
      <c r="O74" s="111"/>
      <c r="P74" s="111"/>
      <c r="Q74" s="111"/>
    </row>
    <row r="75" spans="1:17" ht="47.25">
      <c r="A75" s="13" t="s">
        <v>581</v>
      </c>
      <c r="B75" s="77" t="s">
        <v>818</v>
      </c>
      <c r="C75" s="34">
        <v>1804.088</v>
      </c>
      <c r="D75" s="34">
        <v>1804.088</v>
      </c>
      <c r="E75" s="28">
        <v>2028.917</v>
      </c>
      <c r="F75" s="28">
        <v>2124.542</v>
      </c>
      <c r="G75" s="28">
        <v>2203.22</v>
      </c>
      <c r="H75" s="35"/>
      <c r="I75" s="109"/>
      <c r="J75" s="110"/>
      <c r="K75" s="110"/>
      <c r="L75" s="110"/>
      <c r="M75" s="110"/>
      <c r="N75" s="111"/>
      <c r="O75" s="111"/>
      <c r="P75" s="111"/>
      <c r="Q75" s="111"/>
    </row>
    <row r="76" spans="1:17" ht="63">
      <c r="A76" s="13" t="s">
        <v>581</v>
      </c>
      <c r="B76" s="77" t="s">
        <v>607</v>
      </c>
      <c r="C76" s="34">
        <v>0</v>
      </c>
      <c r="D76" s="34">
        <v>0</v>
      </c>
      <c r="E76" s="28">
        <v>15187.98931</v>
      </c>
      <c r="F76" s="28">
        <v>13015.68631</v>
      </c>
      <c r="G76" s="28">
        <v>13455.81549</v>
      </c>
      <c r="H76" s="35"/>
      <c r="I76" s="109"/>
      <c r="J76" s="110"/>
      <c r="K76" s="110"/>
      <c r="L76" s="110"/>
      <c r="M76" s="110"/>
      <c r="N76" s="111"/>
      <c r="O76" s="111"/>
      <c r="P76" s="111"/>
      <c r="Q76" s="111"/>
    </row>
    <row r="77" spans="1:17" ht="47.25" hidden="1">
      <c r="A77" s="13" t="s">
        <v>581</v>
      </c>
      <c r="B77" s="77" t="s">
        <v>936</v>
      </c>
      <c r="C77" s="34">
        <v>0</v>
      </c>
      <c r="D77" s="34">
        <v>0</v>
      </c>
      <c r="E77" s="28">
        <v>0</v>
      </c>
      <c r="F77" s="28">
        <v>0</v>
      </c>
      <c r="G77" s="28">
        <v>0</v>
      </c>
      <c r="H77" s="35"/>
      <c r="I77" s="109"/>
      <c r="J77" s="110"/>
      <c r="K77" s="110"/>
      <c r="L77" s="110"/>
      <c r="M77" s="110"/>
      <c r="N77" s="111"/>
      <c r="O77" s="111"/>
      <c r="P77" s="111"/>
      <c r="Q77" s="111"/>
    </row>
    <row r="78" spans="1:17" ht="48.75" customHeight="1">
      <c r="A78" s="13" t="s">
        <v>498</v>
      </c>
      <c r="B78" s="77" t="s">
        <v>580</v>
      </c>
      <c r="C78" s="34">
        <f>13848.602</f>
        <v>13848.602</v>
      </c>
      <c r="D78" s="34">
        <v>7270.9</v>
      </c>
      <c r="E78" s="28">
        <v>9748.65</v>
      </c>
      <c r="F78" s="28">
        <v>9748.65</v>
      </c>
      <c r="G78" s="28">
        <v>9748.65</v>
      </c>
      <c r="H78" s="35"/>
      <c r="I78" s="109"/>
      <c r="J78" s="110"/>
      <c r="K78" s="110"/>
      <c r="L78" s="110"/>
      <c r="M78" s="110"/>
      <c r="N78" s="111"/>
      <c r="O78" s="111"/>
      <c r="P78" s="111"/>
      <c r="Q78" s="111"/>
    </row>
    <row r="79" spans="1:17" ht="51" customHeight="1">
      <c r="A79" s="13" t="s">
        <v>498</v>
      </c>
      <c r="B79" s="77" t="s">
        <v>819</v>
      </c>
      <c r="C79" s="34">
        <v>11501.934</v>
      </c>
      <c r="D79" s="34">
        <v>11501.934</v>
      </c>
      <c r="E79" s="28">
        <v>10728.88</v>
      </c>
      <c r="F79" s="28">
        <v>10728.88</v>
      </c>
      <c r="G79" s="28">
        <v>10728.88</v>
      </c>
      <c r="H79" s="35"/>
      <c r="I79" s="109"/>
      <c r="J79" s="110"/>
      <c r="K79" s="110"/>
      <c r="L79" s="110"/>
      <c r="M79" s="110"/>
      <c r="N79" s="111"/>
      <c r="O79" s="111"/>
      <c r="P79" s="111"/>
      <c r="Q79" s="111"/>
    </row>
    <row r="80" spans="1:17" ht="47.25">
      <c r="A80" s="13" t="s">
        <v>498</v>
      </c>
      <c r="B80" s="77" t="s">
        <v>820</v>
      </c>
      <c r="C80" s="34">
        <v>1.69524</v>
      </c>
      <c r="D80" s="34">
        <v>1.69524</v>
      </c>
      <c r="E80" s="28">
        <v>1.78737</v>
      </c>
      <c r="F80" s="28">
        <v>1.87869</v>
      </c>
      <c r="G80" s="28">
        <v>1.95384</v>
      </c>
      <c r="H80" s="35"/>
      <c r="I80" s="109"/>
      <c r="J80" s="110"/>
      <c r="K80" s="110"/>
      <c r="L80" s="110"/>
      <c r="M80" s="110"/>
      <c r="N80" s="111"/>
      <c r="O80" s="111"/>
      <c r="P80" s="111"/>
      <c r="Q80" s="111"/>
    </row>
    <row r="81" spans="1:17" ht="78.75">
      <c r="A81" s="13" t="s">
        <v>498</v>
      </c>
      <c r="B81" s="77" t="s">
        <v>511</v>
      </c>
      <c r="C81" s="34">
        <v>3.223</v>
      </c>
      <c r="D81" s="34">
        <v>3.223</v>
      </c>
      <c r="E81" s="28">
        <v>3.38708</v>
      </c>
      <c r="F81" s="28">
        <v>3.38708</v>
      </c>
      <c r="G81" s="28">
        <v>3.38708</v>
      </c>
      <c r="H81" s="35"/>
      <c r="I81" s="108"/>
      <c r="J81" s="110"/>
      <c r="K81" s="110"/>
      <c r="L81" s="110"/>
      <c r="M81" s="110"/>
      <c r="N81" s="111"/>
      <c r="O81" s="111"/>
      <c r="P81" s="111"/>
      <c r="Q81" s="111"/>
    </row>
    <row r="82" spans="1:17" ht="47.25">
      <c r="A82" s="13" t="s">
        <v>498</v>
      </c>
      <c r="B82" s="77" t="s">
        <v>988</v>
      </c>
      <c r="C82" s="34">
        <v>316.235</v>
      </c>
      <c r="D82" s="34">
        <v>316.235</v>
      </c>
      <c r="E82" s="28">
        <v>944.53307</v>
      </c>
      <c r="F82" s="28">
        <f>265.91093+678.62214</f>
        <v>944.53307</v>
      </c>
      <c r="G82" s="28">
        <f>265.91093+678.62214</f>
        <v>944.53307</v>
      </c>
      <c r="H82" s="35"/>
      <c r="I82" s="110"/>
      <c r="J82" s="110"/>
      <c r="K82" s="110"/>
      <c r="L82" s="110"/>
      <c r="M82" s="110"/>
      <c r="N82" s="111"/>
      <c r="O82" s="111"/>
      <c r="P82" s="111"/>
      <c r="Q82" s="111"/>
    </row>
    <row r="83" spans="1:17" ht="126">
      <c r="A83" s="13" t="s">
        <v>498</v>
      </c>
      <c r="B83" s="77" t="s">
        <v>777</v>
      </c>
      <c r="C83" s="34">
        <v>4647.323</v>
      </c>
      <c r="D83" s="34">
        <v>89.342</v>
      </c>
      <c r="E83" s="28">
        <v>114.286</v>
      </c>
      <c r="F83" s="28">
        <v>99.618</v>
      </c>
      <c r="G83" s="28">
        <v>105.261</v>
      </c>
      <c r="H83" s="105"/>
      <c r="I83" s="110"/>
      <c r="J83" s="110"/>
      <c r="K83" s="110"/>
      <c r="L83" s="110"/>
      <c r="M83" s="110"/>
      <c r="N83" s="111"/>
      <c r="O83" s="111"/>
      <c r="P83" s="111"/>
      <c r="Q83" s="111"/>
    </row>
    <row r="84" spans="1:17" ht="15.75">
      <c r="A84" s="37" t="s">
        <v>765</v>
      </c>
      <c r="B84" s="78" t="s">
        <v>766</v>
      </c>
      <c r="C84" s="38"/>
      <c r="D84" s="38"/>
      <c r="E84" s="39">
        <f>E85+E86</f>
        <v>9758.52241</v>
      </c>
      <c r="F84" s="39">
        <f>F85+F86</f>
        <v>9758.52241</v>
      </c>
      <c r="G84" s="39">
        <f>G85+G86</f>
        <v>9758.52241</v>
      </c>
      <c r="H84" s="105"/>
      <c r="I84" s="110"/>
      <c r="J84" s="110"/>
      <c r="K84" s="110"/>
      <c r="L84" s="110"/>
      <c r="M84" s="110"/>
      <c r="N84" s="111"/>
      <c r="O84" s="111"/>
      <c r="P84" s="111"/>
      <c r="Q84" s="111"/>
    </row>
    <row r="85" spans="1:17" ht="67.5" customHeight="1">
      <c r="A85" s="13" t="s">
        <v>765</v>
      </c>
      <c r="B85" s="77" t="s">
        <v>827</v>
      </c>
      <c r="C85" s="34"/>
      <c r="D85" s="34"/>
      <c r="E85" s="28">
        <v>9404.94341</v>
      </c>
      <c r="F85" s="28">
        <v>9404.94341</v>
      </c>
      <c r="G85" s="28">
        <v>9404.94341</v>
      </c>
      <c r="H85" s="35"/>
      <c r="I85" s="110"/>
      <c r="J85" s="110"/>
      <c r="K85" s="110"/>
      <c r="L85" s="110"/>
      <c r="M85" s="110"/>
      <c r="N85" s="111"/>
      <c r="O85" s="111"/>
      <c r="P85" s="111"/>
      <c r="Q85" s="111"/>
    </row>
    <row r="86" spans="1:256" ht="54" customHeight="1">
      <c r="A86" s="13" t="s">
        <v>765</v>
      </c>
      <c r="B86" s="77" t="s">
        <v>821</v>
      </c>
      <c r="C86" s="34"/>
      <c r="D86" s="34">
        <v>272.232</v>
      </c>
      <c r="E86" s="28">
        <v>353.579</v>
      </c>
      <c r="F86" s="28">
        <v>353.579</v>
      </c>
      <c r="G86" s="28">
        <v>353.579</v>
      </c>
      <c r="H86" s="35"/>
      <c r="I86" s="110"/>
      <c r="J86" s="80"/>
      <c r="K86" s="80"/>
      <c r="L86" s="80"/>
      <c r="M86" s="80"/>
      <c r="N86" s="82"/>
      <c r="O86" s="82"/>
      <c r="P86" s="82"/>
      <c r="Q86" s="82"/>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c r="FV86" s="83"/>
      <c r="FW86" s="83"/>
      <c r="FX86" s="83"/>
      <c r="FY86" s="83"/>
      <c r="FZ86" s="83"/>
      <c r="GA86" s="83"/>
      <c r="GB86" s="83"/>
      <c r="GC86" s="83"/>
      <c r="GD86" s="83"/>
      <c r="GE86" s="83"/>
      <c r="GF86" s="83"/>
      <c r="GG86" s="83"/>
      <c r="GH86" s="83"/>
      <c r="GI86" s="83"/>
      <c r="GJ86" s="83"/>
      <c r="GK86" s="83"/>
      <c r="GL86" s="83"/>
      <c r="GM86" s="83"/>
      <c r="GN86" s="83"/>
      <c r="GO86" s="83"/>
      <c r="GP86" s="83"/>
      <c r="GQ86" s="83"/>
      <c r="GR86" s="83"/>
      <c r="GS86" s="83"/>
      <c r="GT86" s="83"/>
      <c r="GU86" s="83"/>
      <c r="GV86" s="83"/>
      <c r="GW86" s="83"/>
      <c r="GX86" s="83"/>
      <c r="GY86" s="83"/>
      <c r="GZ86" s="83"/>
      <c r="HA86" s="83"/>
      <c r="HB86" s="83"/>
      <c r="HC86" s="83"/>
      <c r="HD86" s="83"/>
      <c r="HE86" s="83"/>
      <c r="HF86" s="83"/>
      <c r="HG86" s="83"/>
      <c r="HH86" s="83"/>
      <c r="HI86" s="83"/>
      <c r="HJ86" s="83"/>
      <c r="HK86" s="83"/>
      <c r="HL86" s="83"/>
      <c r="HM86" s="83"/>
      <c r="HN86" s="83"/>
      <c r="HO86" s="83"/>
      <c r="HP86" s="83"/>
      <c r="HQ86" s="83"/>
      <c r="HR86" s="83"/>
      <c r="HS86" s="83"/>
      <c r="HT86" s="83"/>
      <c r="HU86" s="83"/>
      <c r="HV86" s="83"/>
      <c r="HW86" s="83"/>
      <c r="HX86" s="83"/>
      <c r="HY86" s="83"/>
      <c r="HZ86" s="83"/>
      <c r="IA86" s="83"/>
      <c r="IB86" s="83"/>
      <c r="IC86" s="83"/>
      <c r="ID86" s="83"/>
      <c r="IE86" s="83"/>
      <c r="IF86" s="83"/>
      <c r="IG86" s="83"/>
      <c r="IH86" s="83"/>
      <c r="II86" s="83"/>
      <c r="IJ86" s="83"/>
      <c r="IK86" s="83"/>
      <c r="IL86" s="83"/>
      <c r="IM86" s="83"/>
      <c r="IN86" s="83"/>
      <c r="IO86" s="83"/>
      <c r="IP86" s="83"/>
      <c r="IQ86" s="83"/>
      <c r="IR86" s="83"/>
      <c r="IS86" s="83"/>
      <c r="IT86" s="83"/>
      <c r="IU86" s="83"/>
      <c r="IV86" s="83"/>
    </row>
    <row r="87" spans="1:256" ht="15.75">
      <c r="A87" s="1" t="s">
        <v>584</v>
      </c>
      <c r="B87" s="76" t="s">
        <v>596</v>
      </c>
      <c r="C87" s="32">
        <v>0</v>
      </c>
      <c r="D87" s="32">
        <v>0</v>
      </c>
      <c r="E87" s="36">
        <f>SUM(E88:E90)</f>
        <v>22754.4248</v>
      </c>
      <c r="F87" s="36">
        <f>SUM(F88:F90)</f>
        <v>25215.58416</v>
      </c>
      <c r="G87" s="36">
        <f>SUM(G88:G90)</f>
        <v>25215.58416</v>
      </c>
      <c r="H87" s="95"/>
      <c r="I87" s="80"/>
      <c r="J87" s="80"/>
      <c r="K87" s="80"/>
      <c r="L87" s="80"/>
      <c r="M87" s="80"/>
      <c r="N87" s="82"/>
      <c r="O87" s="82"/>
      <c r="P87" s="82"/>
      <c r="Q87" s="82"/>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c r="EO87" s="83"/>
      <c r="EP87" s="83"/>
      <c r="EQ87" s="83"/>
      <c r="ER87" s="83"/>
      <c r="ES87" s="83"/>
      <c r="ET87" s="83"/>
      <c r="EU87" s="83"/>
      <c r="EV87" s="83"/>
      <c r="EW87" s="83"/>
      <c r="EX87" s="83"/>
      <c r="EY87" s="83"/>
      <c r="EZ87" s="83"/>
      <c r="FA87" s="83"/>
      <c r="FB87" s="83"/>
      <c r="FC87" s="83"/>
      <c r="FD87" s="83"/>
      <c r="FE87" s="83"/>
      <c r="FF87" s="83"/>
      <c r="FG87" s="83"/>
      <c r="FH87" s="83"/>
      <c r="FI87" s="83"/>
      <c r="FJ87" s="83"/>
      <c r="FK87" s="83"/>
      <c r="FL87" s="83"/>
      <c r="FM87" s="83"/>
      <c r="FN87" s="83"/>
      <c r="FO87" s="83"/>
      <c r="FP87" s="83"/>
      <c r="FQ87" s="83"/>
      <c r="FR87" s="83"/>
      <c r="FS87" s="83"/>
      <c r="FT87" s="83"/>
      <c r="FU87" s="83"/>
      <c r="FV87" s="83"/>
      <c r="FW87" s="83"/>
      <c r="FX87" s="83"/>
      <c r="FY87" s="83"/>
      <c r="FZ87" s="83"/>
      <c r="GA87" s="83"/>
      <c r="GB87" s="83"/>
      <c r="GC87" s="83"/>
      <c r="GD87" s="83"/>
      <c r="GE87" s="83"/>
      <c r="GF87" s="83"/>
      <c r="GG87" s="83"/>
      <c r="GH87" s="83"/>
      <c r="GI87" s="83"/>
      <c r="GJ87" s="83"/>
      <c r="GK87" s="83"/>
      <c r="GL87" s="83"/>
      <c r="GM87" s="83"/>
      <c r="GN87" s="83"/>
      <c r="GO87" s="83"/>
      <c r="GP87" s="83"/>
      <c r="GQ87" s="83"/>
      <c r="GR87" s="83"/>
      <c r="GS87" s="83"/>
      <c r="GT87" s="83"/>
      <c r="GU87" s="83"/>
      <c r="GV87" s="83"/>
      <c r="GW87" s="83"/>
      <c r="GX87" s="83"/>
      <c r="GY87" s="83"/>
      <c r="GZ87" s="83"/>
      <c r="HA87" s="83"/>
      <c r="HB87" s="83"/>
      <c r="HC87" s="83"/>
      <c r="HD87" s="83"/>
      <c r="HE87" s="83"/>
      <c r="HF87" s="83"/>
      <c r="HG87" s="83"/>
      <c r="HH87" s="83"/>
      <c r="HI87" s="83"/>
      <c r="HJ87" s="83"/>
      <c r="HK87" s="83"/>
      <c r="HL87" s="83"/>
      <c r="HM87" s="83"/>
      <c r="HN87" s="83"/>
      <c r="HO87" s="83"/>
      <c r="HP87" s="83"/>
      <c r="HQ87" s="83"/>
      <c r="HR87" s="83"/>
      <c r="HS87" s="83"/>
      <c r="HT87" s="83"/>
      <c r="HU87" s="83"/>
      <c r="HV87" s="83"/>
      <c r="HW87" s="83"/>
      <c r="HX87" s="83"/>
      <c r="HY87" s="83"/>
      <c r="HZ87" s="83"/>
      <c r="IA87" s="83"/>
      <c r="IB87" s="83"/>
      <c r="IC87" s="83"/>
      <c r="ID87" s="83"/>
      <c r="IE87" s="83"/>
      <c r="IF87" s="83"/>
      <c r="IG87" s="83"/>
      <c r="IH87" s="83"/>
      <c r="II87" s="83"/>
      <c r="IJ87" s="83"/>
      <c r="IK87" s="83"/>
      <c r="IL87" s="83"/>
      <c r="IM87" s="83"/>
      <c r="IN87" s="83"/>
      <c r="IO87" s="83"/>
      <c r="IP87" s="83"/>
      <c r="IQ87" s="83"/>
      <c r="IR87" s="83"/>
      <c r="IS87" s="83"/>
      <c r="IT87" s="83"/>
      <c r="IU87" s="83"/>
      <c r="IV87" s="83"/>
    </row>
    <row r="88" spans="1:256" ht="51" customHeight="1">
      <c r="A88" s="13" t="s">
        <v>683</v>
      </c>
      <c r="B88" s="77" t="s">
        <v>686</v>
      </c>
      <c r="C88" s="34">
        <v>0</v>
      </c>
      <c r="D88" s="34">
        <v>0</v>
      </c>
      <c r="E88" s="28">
        <f>19305+1170</f>
        <v>20475</v>
      </c>
      <c r="F88" s="28">
        <f>21060</f>
        <v>21060</v>
      </c>
      <c r="G88" s="28">
        <f>21060</f>
        <v>21060</v>
      </c>
      <c r="I88" s="80"/>
      <c r="J88" s="80"/>
      <c r="K88" s="80"/>
      <c r="L88" s="80"/>
      <c r="M88" s="80"/>
      <c r="N88" s="82"/>
      <c r="O88" s="82"/>
      <c r="P88" s="82"/>
      <c r="Q88" s="82"/>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c r="EO88" s="83"/>
      <c r="EP88" s="83"/>
      <c r="EQ88" s="83"/>
      <c r="ER88" s="83"/>
      <c r="ES88" s="83"/>
      <c r="ET88" s="83"/>
      <c r="EU88" s="83"/>
      <c r="EV88" s="83"/>
      <c r="EW88" s="83"/>
      <c r="EX88" s="83"/>
      <c r="EY88" s="83"/>
      <c r="EZ88" s="83"/>
      <c r="FA88" s="83"/>
      <c r="FB88" s="83"/>
      <c r="FC88" s="83"/>
      <c r="FD88" s="83"/>
      <c r="FE88" s="83"/>
      <c r="FF88" s="83"/>
      <c r="FG88" s="83"/>
      <c r="FH88" s="83"/>
      <c r="FI88" s="83"/>
      <c r="FJ88" s="83"/>
      <c r="FK88" s="83"/>
      <c r="FL88" s="83"/>
      <c r="FM88" s="83"/>
      <c r="FN88" s="83"/>
      <c r="FO88" s="83"/>
      <c r="FP88" s="83"/>
      <c r="FQ88" s="83"/>
      <c r="FR88" s="83"/>
      <c r="FS88" s="83"/>
      <c r="FT88" s="83"/>
      <c r="FU88" s="83"/>
      <c r="FV88" s="83"/>
      <c r="FW88" s="83"/>
      <c r="FX88" s="83"/>
      <c r="FY88" s="83"/>
      <c r="FZ88" s="83"/>
      <c r="GA88" s="83"/>
      <c r="GB88" s="83"/>
      <c r="GC88" s="83"/>
      <c r="GD88" s="83"/>
      <c r="GE88" s="83"/>
      <c r="GF88" s="83"/>
      <c r="GG88" s="83"/>
      <c r="GH88" s="83"/>
      <c r="GI88" s="83"/>
      <c r="GJ88" s="83"/>
      <c r="GK88" s="83"/>
      <c r="GL88" s="83"/>
      <c r="GM88" s="83"/>
      <c r="GN88" s="83"/>
      <c r="GO88" s="83"/>
      <c r="GP88" s="83"/>
      <c r="GQ88" s="83"/>
      <c r="GR88" s="83"/>
      <c r="GS88" s="83"/>
      <c r="GT88" s="83"/>
      <c r="GU88" s="83"/>
      <c r="GV88" s="83"/>
      <c r="GW88" s="83"/>
      <c r="GX88" s="83"/>
      <c r="GY88" s="83"/>
      <c r="GZ88" s="83"/>
      <c r="HA88" s="83"/>
      <c r="HB88" s="83"/>
      <c r="HC88" s="83"/>
      <c r="HD88" s="83"/>
      <c r="HE88" s="83"/>
      <c r="HF88" s="83"/>
      <c r="HG88" s="83"/>
      <c r="HH88" s="83"/>
      <c r="HI88" s="83"/>
      <c r="HJ88" s="83"/>
      <c r="HK88" s="83"/>
      <c r="HL88" s="83"/>
      <c r="HM88" s="83"/>
      <c r="HN88" s="83"/>
      <c r="HO88" s="83"/>
      <c r="HP88" s="83"/>
      <c r="HQ88" s="83"/>
      <c r="HR88" s="83"/>
      <c r="HS88" s="83"/>
      <c r="HT88" s="83"/>
      <c r="HU88" s="83"/>
      <c r="HV88" s="83"/>
      <c r="HW88" s="83"/>
      <c r="HX88" s="83"/>
      <c r="HY88" s="83"/>
      <c r="HZ88" s="83"/>
      <c r="IA88" s="83"/>
      <c r="IB88" s="83"/>
      <c r="IC88" s="83"/>
      <c r="ID88" s="83"/>
      <c r="IE88" s="83"/>
      <c r="IF88" s="83"/>
      <c r="IG88" s="83"/>
      <c r="IH88" s="83"/>
      <c r="II88" s="83"/>
      <c r="IJ88" s="83"/>
      <c r="IK88" s="83"/>
      <c r="IL88" s="83"/>
      <c r="IM88" s="83"/>
      <c r="IN88" s="83"/>
      <c r="IO88" s="83"/>
      <c r="IP88" s="83"/>
      <c r="IQ88" s="83"/>
      <c r="IR88" s="83"/>
      <c r="IS88" s="83"/>
      <c r="IT88" s="83"/>
      <c r="IU88" s="83"/>
      <c r="IV88" s="83"/>
    </row>
    <row r="89" spans="1:256" ht="65.25" customHeight="1">
      <c r="A89" s="13" t="s">
        <v>990</v>
      </c>
      <c r="B89" s="77" t="s">
        <v>991</v>
      </c>
      <c r="C89" s="34"/>
      <c r="D89" s="34"/>
      <c r="E89" s="28">
        <v>989.4248</v>
      </c>
      <c r="F89" s="28">
        <v>4155.58416</v>
      </c>
      <c r="G89" s="28">
        <v>4155.58416</v>
      </c>
      <c r="I89" s="80"/>
      <c r="J89" s="80"/>
      <c r="K89" s="80"/>
      <c r="L89" s="80"/>
      <c r="M89" s="80"/>
      <c r="N89" s="82"/>
      <c r="O89" s="82"/>
      <c r="P89" s="82"/>
      <c r="Q89" s="82"/>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c r="FO89" s="83"/>
      <c r="FP89" s="83"/>
      <c r="FQ89" s="83"/>
      <c r="FR89" s="83"/>
      <c r="FS89" s="83"/>
      <c r="FT89" s="83"/>
      <c r="FU89" s="83"/>
      <c r="FV89" s="83"/>
      <c r="FW89" s="83"/>
      <c r="FX89" s="83"/>
      <c r="FY89" s="83"/>
      <c r="FZ89" s="83"/>
      <c r="GA89" s="83"/>
      <c r="GB89" s="83"/>
      <c r="GC89" s="83"/>
      <c r="GD89" s="83"/>
      <c r="GE89" s="83"/>
      <c r="GF89" s="83"/>
      <c r="GG89" s="83"/>
      <c r="GH89" s="83"/>
      <c r="GI89" s="83"/>
      <c r="GJ89" s="83"/>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c r="IK89" s="83"/>
      <c r="IL89" s="83"/>
      <c r="IM89" s="83"/>
      <c r="IN89" s="83"/>
      <c r="IO89" s="83"/>
      <c r="IP89" s="83"/>
      <c r="IQ89" s="83"/>
      <c r="IR89" s="83"/>
      <c r="IS89" s="83"/>
      <c r="IT89" s="83"/>
      <c r="IU89" s="83"/>
      <c r="IV89" s="83"/>
    </row>
    <row r="90" spans="1:256" ht="50.25" customHeight="1">
      <c r="A90" s="13" t="s">
        <v>585</v>
      </c>
      <c r="B90" s="77" t="s">
        <v>438</v>
      </c>
      <c r="C90" s="34"/>
      <c r="D90" s="34"/>
      <c r="E90" s="28">
        <f>1290</f>
        <v>1290</v>
      </c>
      <c r="F90" s="28">
        <v>0</v>
      </c>
      <c r="G90" s="28">
        <v>0</v>
      </c>
      <c r="I90" s="80"/>
      <c r="J90" s="80"/>
      <c r="K90" s="80"/>
      <c r="L90" s="80"/>
      <c r="M90" s="80"/>
      <c r="N90" s="82"/>
      <c r="O90" s="82"/>
      <c r="P90" s="82"/>
      <c r="Q90" s="82"/>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c r="FO90" s="83"/>
      <c r="FP90" s="83"/>
      <c r="FQ90" s="83"/>
      <c r="FR90" s="83"/>
      <c r="FS90" s="83"/>
      <c r="FT90" s="83"/>
      <c r="FU90" s="83"/>
      <c r="FV90" s="83"/>
      <c r="FW90" s="83"/>
      <c r="FX90" s="83"/>
      <c r="FY90" s="83"/>
      <c r="FZ90" s="83"/>
      <c r="GA90" s="83"/>
      <c r="GB90" s="83"/>
      <c r="GC90" s="83"/>
      <c r="GD90" s="83"/>
      <c r="GE90" s="83"/>
      <c r="GF90" s="83"/>
      <c r="GG90" s="83"/>
      <c r="GH90" s="83"/>
      <c r="GI90" s="83"/>
      <c r="GJ90" s="83"/>
      <c r="GK90" s="83"/>
      <c r="GL90" s="83"/>
      <c r="GM90" s="83"/>
      <c r="GN90" s="83"/>
      <c r="GO90" s="83"/>
      <c r="GP90" s="83"/>
      <c r="GQ90" s="83"/>
      <c r="GR90" s="83"/>
      <c r="GS90" s="83"/>
      <c r="GT90" s="83"/>
      <c r="GU90" s="83"/>
      <c r="GV90" s="83"/>
      <c r="GW90" s="83"/>
      <c r="GX90" s="83"/>
      <c r="GY90" s="83"/>
      <c r="GZ90" s="83"/>
      <c r="HA90" s="83"/>
      <c r="HB90" s="83"/>
      <c r="HC90" s="83"/>
      <c r="HD90" s="83"/>
      <c r="HE90" s="83"/>
      <c r="HF90" s="83"/>
      <c r="HG90" s="83"/>
      <c r="HH90" s="83"/>
      <c r="HI90" s="83"/>
      <c r="HJ90" s="83"/>
      <c r="HK90" s="83"/>
      <c r="HL90" s="83"/>
      <c r="HM90" s="83"/>
      <c r="HN90" s="83"/>
      <c r="HO90" s="83"/>
      <c r="HP90" s="83"/>
      <c r="HQ90" s="83"/>
      <c r="HR90" s="83"/>
      <c r="HS90" s="83"/>
      <c r="HT90" s="83"/>
      <c r="HU90" s="83"/>
      <c r="HV90" s="83"/>
      <c r="HW90" s="83"/>
      <c r="HX90" s="83"/>
      <c r="HY90" s="83"/>
      <c r="HZ90" s="83"/>
      <c r="IA90" s="83"/>
      <c r="IB90" s="83"/>
      <c r="IC90" s="83"/>
      <c r="ID90" s="83"/>
      <c r="IE90" s="83"/>
      <c r="IF90" s="83"/>
      <c r="IG90" s="83"/>
      <c r="IH90" s="83"/>
      <c r="II90" s="83"/>
      <c r="IJ90" s="83"/>
      <c r="IK90" s="83"/>
      <c r="IL90" s="83"/>
      <c r="IM90" s="83"/>
      <c r="IN90" s="83"/>
      <c r="IO90" s="83"/>
      <c r="IP90" s="83"/>
      <c r="IQ90" s="83"/>
      <c r="IR90" s="83"/>
      <c r="IS90" s="83"/>
      <c r="IT90" s="83"/>
      <c r="IU90" s="83"/>
      <c r="IV90" s="83"/>
    </row>
    <row r="91" spans="1:17" ht="15.75">
      <c r="A91" s="13"/>
      <c r="B91" s="76" t="s">
        <v>285</v>
      </c>
      <c r="C91" s="32" t="e">
        <f>C10+C38</f>
        <v>#REF!</v>
      </c>
      <c r="D91" s="32" t="e">
        <f>D10+D38</f>
        <v>#REF!</v>
      </c>
      <c r="E91" s="32">
        <f>E10+E38</f>
        <v>653221.44854</v>
      </c>
      <c r="F91" s="32">
        <f>F10+F38</f>
        <v>677178.58096</v>
      </c>
      <c r="G91" s="32">
        <f>G10+G38</f>
        <v>674270.23255</v>
      </c>
      <c r="H91" s="95"/>
      <c r="I91" s="80"/>
      <c r="J91" s="110"/>
      <c r="K91" s="110"/>
      <c r="L91" s="110"/>
      <c r="M91" s="110"/>
      <c r="N91" s="111"/>
      <c r="O91" s="111"/>
      <c r="P91" s="111"/>
      <c r="Q91" s="111"/>
    </row>
    <row r="92" spans="3:17" ht="15.75">
      <c r="C92" s="115"/>
      <c r="D92" s="115"/>
      <c r="I92" s="110"/>
      <c r="J92" s="110"/>
      <c r="K92" s="110"/>
      <c r="L92" s="110"/>
      <c r="M92" s="110"/>
      <c r="N92" s="111"/>
      <c r="O92" s="111"/>
      <c r="P92" s="111"/>
      <c r="Q92" s="111"/>
    </row>
    <row r="93" spans="2:17" ht="15.75">
      <c r="B93" s="131"/>
      <c r="C93" s="86"/>
      <c r="D93" s="116"/>
      <c r="G93" s="31"/>
      <c r="I93" s="110"/>
      <c r="J93" s="110"/>
      <c r="K93" s="110"/>
      <c r="L93" s="110"/>
      <c r="M93" s="110"/>
      <c r="N93" s="111"/>
      <c r="O93" s="111"/>
      <c r="P93" s="111"/>
      <c r="Q93" s="111"/>
    </row>
    <row r="94" spans="2:17" ht="15.75">
      <c r="B94" s="131"/>
      <c r="C94" s="86"/>
      <c r="D94" s="86"/>
      <c r="F94" s="80"/>
      <c r="G94" s="80"/>
      <c r="I94" s="110"/>
      <c r="M94" s="110"/>
      <c r="N94" s="111"/>
      <c r="O94" s="111"/>
      <c r="P94" s="111"/>
      <c r="Q94" s="111"/>
    </row>
    <row r="95" spans="3:12" ht="15.75">
      <c r="C95" s="86"/>
      <c r="D95" s="86"/>
      <c r="L95" s="117"/>
    </row>
  </sheetData>
  <sheetProtection/>
  <mergeCells count="16">
    <mergeCell ref="C1:D1"/>
    <mergeCell ref="E1:G1"/>
    <mergeCell ref="C2:D2"/>
    <mergeCell ref="E2:G2"/>
    <mergeCell ref="C3:D3"/>
    <mergeCell ref="E3:G3"/>
    <mergeCell ref="C4:D4"/>
    <mergeCell ref="E4:G4"/>
    <mergeCell ref="A6:G6"/>
    <mergeCell ref="A8:A9"/>
    <mergeCell ref="B8:B9"/>
    <mergeCell ref="C8:C9"/>
    <mergeCell ref="D8:D9"/>
    <mergeCell ref="E8:E9"/>
    <mergeCell ref="F8:F9"/>
    <mergeCell ref="G8:G9"/>
  </mergeCells>
  <printOptions/>
  <pageMargins left="0.7" right="0.7" top="0.75" bottom="0.75" header="0.3" footer="0.3"/>
  <pageSetup fitToHeight="0"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tabColor rgb="FFFF0000"/>
  </sheetPr>
  <dimension ref="A1:N830"/>
  <sheetViews>
    <sheetView view="pageBreakPreview" zoomScale="84" zoomScaleSheetLayoutView="84" workbookViewId="0" topLeftCell="A1">
      <selection activeCell="K819" sqref="K819"/>
    </sheetView>
  </sheetViews>
  <sheetFormatPr defaultColWidth="8.75390625" defaultRowHeight="12.75"/>
  <cols>
    <col min="1" max="1" width="46.00390625" style="148" customWidth="1"/>
    <col min="2" max="2" width="4.75390625" style="149" customWidth="1"/>
    <col min="3" max="3" width="5.375" style="149" customWidth="1"/>
    <col min="4" max="4" width="14.75390625" style="149" customWidth="1"/>
    <col min="5" max="5" width="5.625" style="149" customWidth="1"/>
    <col min="6" max="8" width="16.00390625" style="147" customWidth="1"/>
    <col min="9" max="9" width="15.375" style="147" bestFit="1" customWidth="1"/>
    <col min="10" max="10" width="16.25390625" style="147" customWidth="1"/>
    <col min="11" max="11" width="14.75390625" style="147" customWidth="1"/>
    <col min="12" max="12" width="12.875" style="147" customWidth="1"/>
    <col min="13" max="16384" width="8.75390625" style="147" customWidth="1"/>
  </cols>
  <sheetData>
    <row r="1" spans="1:8" ht="15.75">
      <c r="A1" s="278" t="s">
        <v>468</v>
      </c>
      <c r="B1" s="278"/>
      <c r="C1" s="278"/>
      <c r="D1" s="278"/>
      <c r="E1" s="278"/>
      <c r="F1" s="278"/>
      <c r="G1" s="278"/>
      <c r="H1" s="278"/>
    </row>
    <row r="2" spans="1:8" ht="15.75">
      <c r="A2" s="278" t="s">
        <v>375</v>
      </c>
      <c r="B2" s="278"/>
      <c r="C2" s="278"/>
      <c r="D2" s="278"/>
      <c r="E2" s="278"/>
      <c r="F2" s="278"/>
      <c r="G2" s="278"/>
      <c r="H2" s="278"/>
    </row>
    <row r="3" spans="1:8" ht="15.75">
      <c r="A3" s="278" t="s">
        <v>376</v>
      </c>
      <c r="B3" s="278"/>
      <c r="C3" s="278"/>
      <c r="D3" s="278"/>
      <c r="E3" s="278"/>
      <c r="F3" s="278"/>
      <c r="G3" s="278"/>
      <c r="H3" s="278"/>
    </row>
    <row r="4" spans="1:8" ht="15.75" customHeight="1">
      <c r="A4" s="279" t="s">
        <v>1021</v>
      </c>
      <c r="B4" s="279"/>
      <c r="C4" s="279"/>
      <c r="D4" s="279"/>
      <c r="E4" s="279"/>
      <c r="F4" s="279"/>
      <c r="G4" s="279"/>
      <c r="H4" s="279"/>
    </row>
    <row r="5" ht="4.5" customHeight="1"/>
    <row r="6" spans="1:8" ht="15.75">
      <c r="A6" s="277" t="s">
        <v>377</v>
      </c>
      <c r="B6" s="277"/>
      <c r="C6" s="277"/>
      <c r="D6" s="277"/>
      <c r="E6" s="277"/>
      <c r="F6" s="277"/>
      <c r="G6" s="277"/>
      <c r="H6" s="277"/>
    </row>
    <row r="7" spans="1:8" ht="16.5" customHeight="1">
      <c r="A7" s="277" t="s">
        <v>886</v>
      </c>
      <c r="B7" s="277"/>
      <c r="C7" s="277"/>
      <c r="D7" s="277"/>
      <c r="E7" s="277"/>
      <c r="F7" s="277"/>
      <c r="G7" s="277"/>
      <c r="H7" s="277"/>
    </row>
    <row r="8" spans="1:8" ht="15.75" customHeight="1">
      <c r="A8" s="277" t="s">
        <v>134</v>
      </c>
      <c r="B8" s="277"/>
      <c r="C8" s="277"/>
      <c r="D8" s="277"/>
      <c r="E8" s="277"/>
      <c r="F8" s="277"/>
      <c r="G8" s="277"/>
      <c r="H8" s="277"/>
    </row>
    <row r="9" spans="1:8" ht="29.25" customHeight="1">
      <c r="A9" s="6"/>
      <c r="B9" s="6"/>
      <c r="C9" s="150"/>
      <c r="D9" s="150"/>
      <c r="E9" s="150"/>
      <c r="F9" s="150"/>
      <c r="G9" s="150"/>
      <c r="H9" s="151" t="s">
        <v>135</v>
      </c>
    </row>
    <row r="10" spans="1:8" ht="12" customHeight="1">
      <c r="A10" s="271" t="s">
        <v>323</v>
      </c>
      <c r="B10" s="271" t="s">
        <v>141</v>
      </c>
      <c r="C10" s="271" t="s">
        <v>142</v>
      </c>
      <c r="D10" s="271" t="s">
        <v>325</v>
      </c>
      <c r="E10" s="271" t="s">
        <v>143</v>
      </c>
      <c r="F10" s="271" t="s">
        <v>716</v>
      </c>
      <c r="G10" s="271" t="s">
        <v>826</v>
      </c>
      <c r="H10" s="271" t="s">
        <v>916</v>
      </c>
    </row>
    <row r="11" spans="1:8" ht="52.5" customHeight="1">
      <c r="A11" s="271"/>
      <c r="B11" s="271"/>
      <c r="C11" s="271"/>
      <c r="D11" s="271"/>
      <c r="E11" s="271"/>
      <c r="F11" s="271"/>
      <c r="G11" s="271"/>
      <c r="H11" s="271"/>
    </row>
    <row r="12" spans="1:8" s="136" customFormat="1" ht="15" customHeight="1">
      <c r="A12" s="1">
        <v>1</v>
      </c>
      <c r="B12" s="1">
        <v>2</v>
      </c>
      <c r="C12" s="1">
        <v>3</v>
      </c>
      <c r="D12" s="1">
        <v>4</v>
      </c>
      <c r="E12" s="1">
        <v>5</v>
      </c>
      <c r="F12" s="1">
        <v>6</v>
      </c>
      <c r="G12" s="1">
        <v>7</v>
      </c>
      <c r="H12" s="1">
        <v>8</v>
      </c>
    </row>
    <row r="13" spans="1:8" ht="18.75" customHeight="1">
      <c r="A13" s="142" t="s">
        <v>144</v>
      </c>
      <c r="B13" s="88" t="s">
        <v>145</v>
      </c>
      <c r="C13" s="88" t="s">
        <v>146</v>
      </c>
      <c r="D13" s="88" t="s">
        <v>300</v>
      </c>
      <c r="E13" s="88" t="s">
        <v>379</v>
      </c>
      <c r="F13" s="29">
        <f>F14+F20+F35+F48+F68+F72+F78+F84+F45</f>
        <v>78839.2007</v>
      </c>
      <c r="G13" s="29">
        <f>G14+G20+G35+G48+G68+G72+G78+G84+G45</f>
        <v>72948.70955</v>
      </c>
      <c r="H13" s="29">
        <f>H14+H20+H35+H48+H68+H72+H78+H84+H45</f>
        <v>73084.94355</v>
      </c>
    </row>
    <row r="14" spans="1:11" ht="54" customHeight="1">
      <c r="A14" s="142" t="s">
        <v>328</v>
      </c>
      <c r="B14" s="88" t="s">
        <v>145</v>
      </c>
      <c r="C14" s="88" t="s">
        <v>147</v>
      </c>
      <c r="D14" s="88" t="s">
        <v>300</v>
      </c>
      <c r="E14" s="88" t="s">
        <v>379</v>
      </c>
      <c r="F14" s="29">
        <f aca="true" t="shared" si="0" ref="F14:H18">F15</f>
        <v>2407.252</v>
      </c>
      <c r="G14" s="29">
        <f t="shared" si="0"/>
        <v>2407.252</v>
      </c>
      <c r="H14" s="29">
        <f t="shared" si="0"/>
        <v>2407.252</v>
      </c>
      <c r="I14" s="134"/>
      <c r="J14" s="134"/>
      <c r="K14" s="134"/>
    </row>
    <row r="15" spans="1:8" ht="33" customHeight="1">
      <c r="A15" s="87" t="s">
        <v>148</v>
      </c>
      <c r="B15" s="46" t="s">
        <v>145</v>
      </c>
      <c r="C15" s="46" t="s">
        <v>147</v>
      </c>
      <c r="D15" s="46" t="s">
        <v>14</v>
      </c>
      <c r="E15" s="46" t="s">
        <v>379</v>
      </c>
      <c r="F15" s="21">
        <f t="shared" si="0"/>
        <v>2407.252</v>
      </c>
      <c r="G15" s="21">
        <f t="shared" si="0"/>
        <v>2407.252</v>
      </c>
      <c r="H15" s="21">
        <f t="shared" si="0"/>
        <v>2407.252</v>
      </c>
    </row>
    <row r="16" spans="1:8" ht="48" customHeight="1">
      <c r="A16" s="87" t="s">
        <v>149</v>
      </c>
      <c r="B16" s="46" t="s">
        <v>145</v>
      </c>
      <c r="C16" s="46" t="s">
        <v>147</v>
      </c>
      <c r="D16" s="46" t="s">
        <v>15</v>
      </c>
      <c r="E16" s="46" t="s">
        <v>379</v>
      </c>
      <c r="F16" s="21">
        <f t="shared" si="0"/>
        <v>2407.252</v>
      </c>
      <c r="G16" s="21">
        <f t="shared" si="0"/>
        <v>2407.252</v>
      </c>
      <c r="H16" s="21">
        <f t="shared" si="0"/>
        <v>2407.252</v>
      </c>
    </row>
    <row r="17" spans="1:8" s="152" customFormat="1" ht="16.5" customHeight="1">
      <c r="A17" s="45" t="s">
        <v>384</v>
      </c>
      <c r="B17" s="47" t="s">
        <v>145</v>
      </c>
      <c r="C17" s="47" t="s">
        <v>147</v>
      </c>
      <c r="D17" s="47" t="s">
        <v>16</v>
      </c>
      <c r="E17" s="47" t="s">
        <v>379</v>
      </c>
      <c r="F17" s="49">
        <f>F18</f>
        <v>2407.252</v>
      </c>
      <c r="G17" s="49">
        <f t="shared" si="0"/>
        <v>2407.252</v>
      </c>
      <c r="H17" s="49">
        <f t="shared" si="0"/>
        <v>2407.252</v>
      </c>
    </row>
    <row r="18" spans="1:8" ht="95.25" customHeight="1">
      <c r="A18" s="87" t="s">
        <v>180</v>
      </c>
      <c r="B18" s="46" t="s">
        <v>145</v>
      </c>
      <c r="C18" s="46" t="s">
        <v>147</v>
      </c>
      <c r="D18" s="46" t="s">
        <v>16</v>
      </c>
      <c r="E18" s="46" t="s">
        <v>150</v>
      </c>
      <c r="F18" s="21">
        <f>F19</f>
        <v>2407.252</v>
      </c>
      <c r="G18" s="21">
        <f t="shared" si="0"/>
        <v>2407.252</v>
      </c>
      <c r="H18" s="21">
        <f t="shared" si="0"/>
        <v>2407.252</v>
      </c>
    </row>
    <row r="19" spans="1:8" ht="33.75" customHeight="1">
      <c r="A19" s="87" t="s">
        <v>182</v>
      </c>
      <c r="B19" s="46" t="s">
        <v>145</v>
      </c>
      <c r="C19" s="46" t="s">
        <v>147</v>
      </c>
      <c r="D19" s="46" t="s">
        <v>16</v>
      </c>
      <c r="E19" s="46" t="s">
        <v>181</v>
      </c>
      <c r="F19" s="21">
        <f>1832.759+21+553.493</f>
        <v>2407.252</v>
      </c>
      <c r="G19" s="21">
        <f>1832.759+21+553.493</f>
        <v>2407.252</v>
      </c>
      <c r="H19" s="21">
        <f>1832.759+21+553.493</f>
        <v>2407.252</v>
      </c>
    </row>
    <row r="20" spans="1:8" ht="83.25" customHeight="1">
      <c r="A20" s="142" t="s">
        <v>151</v>
      </c>
      <c r="B20" s="88" t="s">
        <v>145</v>
      </c>
      <c r="C20" s="88" t="s">
        <v>152</v>
      </c>
      <c r="D20" s="88" t="s">
        <v>300</v>
      </c>
      <c r="E20" s="88" t="s">
        <v>379</v>
      </c>
      <c r="F20" s="29">
        <f aca="true" t="shared" si="1" ref="F20:H21">F21</f>
        <v>5089.713</v>
      </c>
      <c r="G20" s="29">
        <f t="shared" si="1"/>
        <v>5089.713</v>
      </c>
      <c r="H20" s="29">
        <f t="shared" si="1"/>
        <v>5089.713</v>
      </c>
    </row>
    <row r="21" spans="1:8" ht="33" customHeight="1">
      <c r="A21" s="87" t="s">
        <v>148</v>
      </c>
      <c r="B21" s="46" t="s">
        <v>145</v>
      </c>
      <c r="C21" s="46" t="s">
        <v>152</v>
      </c>
      <c r="D21" s="46" t="s">
        <v>14</v>
      </c>
      <c r="E21" s="46" t="s">
        <v>379</v>
      </c>
      <c r="F21" s="21">
        <f t="shared" si="1"/>
        <v>5089.713</v>
      </c>
      <c r="G21" s="21">
        <f t="shared" si="1"/>
        <v>5089.713</v>
      </c>
      <c r="H21" s="21">
        <f t="shared" si="1"/>
        <v>5089.713</v>
      </c>
    </row>
    <row r="22" spans="1:8" ht="47.25" customHeight="1">
      <c r="A22" s="87" t="s">
        <v>149</v>
      </c>
      <c r="B22" s="46" t="s">
        <v>145</v>
      </c>
      <c r="C22" s="46" t="s">
        <v>152</v>
      </c>
      <c r="D22" s="46" t="s">
        <v>15</v>
      </c>
      <c r="E22" s="46" t="s">
        <v>379</v>
      </c>
      <c r="F22" s="21">
        <f>F28+F23</f>
        <v>5089.713</v>
      </c>
      <c r="G22" s="21">
        <f>G28+G23</f>
        <v>5089.713</v>
      </c>
      <c r="H22" s="21">
        <f>H28+H23</f>
        <v>5089.713</v>
      </c>
    </row>
    <row r="23" spans="1:8" s="152" customFormat="1" ht="33.75" customHeight="1">
      <c r="A23" s="45" t="s">
        <v>176</v>
      </c>
      <c r="B23" s="47" t="s">
        <v>145</v>
      </c>
      <c r="C23" s="47" t="s">
        <v>152</v>
      </c>
      <c r="D23" s="47" t="s">
        <v>17</v>
      </c>
      <c r="E23" s="47" t="s">
        <v>379</v>
      </c>
      <c r="F23" s="49">
        <f>F24+F26</f>
        <v>2206.4339999999997</v>
      </c>
      <c r="G23" s="49">
        <f>G24+G26</f>
        <v>2206.4339999999997</v>
      </c>
      <c r="H23" s="49">
        <f>H24+H26</f>
        <v>2206.4339999999997</v>
      </c>
    </row>
    <row r="24" spans="1:8" ht="98.25" customHeight="1">
      <c r="A24" s="87" t="s">
        <v>180</v>
      </c>
      <c r="B24" s="46" t="s">
        <v>145</v>
      </c>
      <c r="C24" s="46" t="s">
        <v>152</v>
      </c>
      <c r="D24" s="46" t="s">
        <v>17</v>
      </c>
      <c r="E24" s="46" t="s">
        <v>150</v>
      </c>
      <c r="F24" s="21">
        <f>F25</f>
        <v>2191.4339999999997</v>
      </c>
      <c r="G24" s="21">
        <f>G25</f>
        <v>2191.4339999999997</v>
      </c>
      <c r="H24" s="21">
        <f>H25</f>
        <v>2191.4339999999997</v>
      </c>
    </row>
    <row r="25" spans="1:8" ht="35.25" customHeight="1">
      <c r="A25" s="87" t="s">
        <v>182</v>
      </c>
      <c r="B25" s="46" t="s">
        <v>145</v>
      </c>
      <c r="C25" s="46" t="s">
        <v>152</v>
      </c>
      <c r="D25" s="46" t="s">
        <v>17</v>
      </c>
      <c r="E25" s="46" t="s">
        <v>181</v>
      </c>
      <c r="F25" s="21">
        <f>1683.129+508.305</f>
        <v>2191.4339999999997</v>
      </c>
      <c r="G25" s="21">
        <f>1683.129+508.305</f>
        <v>2191.4339999999997</v>
      </c>
      <c r="H25" s="21">
        <f>1683.129+508.305</f>
        <v>2191.4339999999997</v>
      </c>
    </row>
    <row r="26" spans="1:8" ht="35.25" customHeight="1">
      <c r="A26" s="87" t="s">
        <v>183</v>
      </c>
      <c r="B26" s="46" t="s">
        <v>145</v>
      </c>
      <c r="C26" s="46" t="s">
        <v>152</v>
      </c>
      <c r="D26" s="46" t="s">
        <v>17</v>
      </c>
      <c r="E26" s="46" t="s">
        <v>154</v>
      </c>
      <c r="F26" s="21">
        <f>F27</f>
        <v>15</v>
      </c>
      <c r="G26" s="21">
        <f>G27</f>
        <v>15</v>
      </c>
      <c r="H26" s="21">
        <f>H27</f>
        <v>15</v>
      </c>
    </row>
    <row r="27" spans="1:8" ht="48" customHeight="1">
      <c r="A27" s="87" t="s">
        <v>184</v>
      </c>
      <c r="B27" s="46" t="s">
        <v>145</v>
      </c>
      <c r="C27" s="46" t="s">
        <v>152</v>
      </c>
      <c r="D27" s="46" t="s">
        <v>17</v>
      </c>
      <c r="E27" s="46" t="s">
        <v>185</v>
      </c>
      <c r="F27" s="21">
        <v>15</v>
      </c>
      <c r="G27" s="21">
        <v>15</v>
      </c>
      <c r="H27" s="21">
        <v>15</v>
      </c>
    </row>
    <row r="28" spans="1:8" s="152" customFormat="1" ht="48.75" customHeight="1">
      <c r="A28" s="45" t="s">
        <v>153</v>
      </c>
      <c r="B28" s="47" t="s">
        <v>145</v>
      </c>
      <c r="C28" s="47" t="s">
        <v>152</v>
      </c>
      <c r="D28" s="47" t="s">
        <v>18</v>
      </c>
      <c r="E28" s="47" t="s">
        <v>379</v>
      </c>
      <c r="F28" s="49">
        <f>F29+F31+F33</f>
        <v>2883.279</v>
      </c>
      <c r="G28" s="49">
        <f>G29+G31+G33</f>
        <v>2883.279</v>
      </c>
      <c r="H28" s="49">
        <f>H29+H31+H33</f>
        <v>2883.279</v>
      </c>
    </row>
    <row r="29" spans="1:8" ht="94.5" customHeight="1">
      <c r="A29" s="87" t="s">
        <v>180</v>
      </c>
      <c r="B29" s="46" t="s">
        <v>145</v>
      </c>
      <c r="C29" s="46" t="s">
        <v>152</v>
      </c>
      <c r="D29" s="46" t="s">
        <v>18</v>
      </c>
      <c r="E29" s="46" t="s">
        <v>150</v>
      </c>
      <c r="F29" s="21">
        <f>F30</f>
        <v>1561.6</v>
      </c>
      <c r="G29" s="21">
        <f>G30</f>
        <v>2452.379</v>
      </c>
      <c r="H29" s="21">
        <f>H30</f>
        <v>2452.379</v>
      </c>
    </row>
    <row r="30" spans="1:8" ht="35.25" customHeight="1">
      <c r="A30" s="87" t="s">
        <v>182</v>
      </c>
      <c r="B30" s="46" t="s">
        <v>145</v>
      </c>
      <c r="C30" s="46" t="s">
        <v>152</v>
      </c>
      <c r="D30" s="46" t="s">
        <v>18</v>
      </c>
      <c r="E30" s="46" t="s">
        <v>181</v>
      </c>
      <c r="F30" s="21">
        <f>1883.548+568.831-890.779</f>
        <v>1561.6</v>
      </c>
      <c r="G30" s="21">
        <f>1883.548+568.831</f>
        <v>2452.379</v>
      </c>
      <c r="H30" s="21">
        <f>1883.548+568.831</f>
        <v>2452.379</v>
      </c>
    </row>
    <row r="31" spans="1:8" ht="33" customHeight="1">
      <c r="A31" s="87" t="s">
        <v>183</v>
      </c>
      <c r="B31" s="46" t="s">
        <v>145</v>
      </c>
      <c r="C31" s="46" t="s">
        <v>152</v>
      </c>
      <c r="D31" s="46" t="s">
        <v>18</v>
      </c>
      <c r="E31" s="46" t="s">
        <v>154</v>
      </c>
      <c r="F31" s="21">
        <f>F32</f>
        <v>1316.679</v>
      </c>
      <c r="G31" s="21">
        <f>G32</f>
        <v>425.9</v>
      </c>
      <c r="H31" s="21">
        <f>H32</f>
        <v>425.9</v>
      </c>
    </row>
    <row r="32" spans="1:8" ht="50.25" customHeight="1">
      <c r="A32" s="87" t="s">
        <v>184</v>
      </c>
      <c r="B32" s="46" t="s">
        <v>145</v>
      </c>
      <c r="C32" s="46" t="s">
        <v>152</v>
      </c>
      <c r="D32" s="46" t="s">
        <v>18</v>
      </c>
      <c r="E32" s="46" t="s">
        <v>185</v>
      </c>
      <c r="F32" s="21">
        <f>425.9+890.779</f>
        <v>1316.679</v>
      </c>
      <c r="G32" s="21">
        <v>425.9</v>
      </c>
      <c r="H32" s="21">
        <v>425.9</v>
      </c>
    </row>
    <row r="33" spans="1:8" ht="19.5" customHeight="1">
      <c r="A33" s="87" t="s">
        <v>188</v>
      </c>
      <c r="B33" s="46" t="s">
        <v>145</v>
      </c>
      <c r="C33" s="46" t="s">
        <v>152</v>
      </c>
      <c r="D33" s="46" t="s">
        <v>18</v>
      </c>
      <c r="E33" s="46" t="s">
        <v>189</v>
      </c>
      <c r="F33" s="21">
        <f>F34</f>
        <v>5</v>
      </c>
      <c r="G33" s="21">
        <f>G34</f>
        <v>5</v>
      </c>
      <c r="H33" s="21">
        <f>H34</f>
        <v>5</v>
      </c>
    </row>
    <row r="34" spans="1:8" ht="18.75" customHeight="1">
      <c r="A34" s="87" t="s">
        <v>186</v>
      </c>
      <c r="B34" s="46" t="s">
        <v>145</v>
      </c>
      <c r="C34" s="46" t="s">
        <v>152</v>
      </c>
      <c r="D34" s="46" t="s">
        <v>18</v>
      </c>
      <c r="E34" s="46" t="s">
        <v>187</v>
      </c>
      <c r="F34" s="21">
        <v>5</v>
      </c>
      <c r="G34" s="21">
        <v>5</v>
      </c>
      <c r="H34" s="21">
        <v>5</v>
      </c>
    </row>
    <row r="35" spans="1:9" ht="82.5" customHeight="1">
      <c r="A35" s="142" t="s">
        <v>314</v>
      </c>
      <c r="B35" s="88" t="s">
        <v>145</v>
      </c>
      <c r="C35" s="88" t="s">
        <v>156</v>
      </c>
      <c r="D35" s="88" t="s">
        <v>300</v>
      </c>
      <c r="E35" s="88" t="s">
        <v>379</v>
      </c>
      <c r="F35" s="29">
        <f aca="true" t="shared" si="2" ref="F35:H37">F36</f>
        <v>36951.54189000001</v>
      </c>
      <c r="G35" s="29">
        <f t="shared" si="2"/>
        <v>33764.334</v>
      </c>
      <c r="H35" s="29">
        <f t="shared" si="2"/>
        <v>33764.334</v>
      </c>
      <c r="I35" s="153"/>
    </row>
    <row r="36" spans="1:8" ht="33.75" customHeight="1">
      <c r="A36" s="87" t="s">
        <v>148</v>
      </c>
      <c r="B36" s="46" t="s">
        <v>145</v>
      </c>
      <c r="C36" s="46" t="s">
        <v>156</v>
      </c>
      <c r="D36" s="46" t="s">
        <v>14</v>
      </c>
      <c r="E36" s="46" t="s">
        <v>379</v>
      </c>
      <c r="F36" s="21">
        <f t="shared" si="2"/>
        <v>36951.54189000001</v>
      </c>
      <c r="G36" s="21">
        <f t="shared" si="2"/>
        <v>33764.334</v>
      </c>
      <c r="H36" s="21">
        <f t="shared" si="2"/>
        <v>33764.334</v>
      </c>
    </row>
    <row r="37" spans="1:8" ht="47.25" customHeight="1">
      <c r="A37" s="87" t="s">
        <v>149</v>
      </c>
      <c r="B37" s="46" t="s">
        <v>145</v>
      </c>
      <c r="C37" s="46" t="s">
        <v>156</v>
      </c>
      <c r="D37" s="46" t="s">
        <v>15</v>
      </c>
      <c r="E37" s="46" t="s">
        <v>379</v>
      </c>
      <c r="F37" s="21">
        <f t="shared" si="2"/>
        <v>36951.54189000001</v>
      </c>
      <c r="G37" s="21">
        <f t="shared" si="2"/>
        <v>33764.334</v>
      </c>
      <c r="H37" s="21">
        <f t="shared" si="2"/>
        <v>33764.334</v>
      </c>
    </row>
    <row r="38" spans="1:8" s="152" customFormat="1" ht="48.75" customHeight="1">
      <c r="A38" s="45" t="s">
        <v>153</v>
      </c>
      <c r="B38" s="47" t="s">
        <v>145</v>
      </c>
      <c r="C38" s="47" t="s">
        <v>156</v>
      </c>
      <c r="D38" s="47" t="s">
        <v>18</v>
      </c>
      <c r="E38" s="47" t="s">
        <v>379</v>
      </c>
      <c r="F38" s="49">
        <f>F39+F41+F43</f>
        <v>36951.54189000001</v>
      </c>
      <c r="G38" s="49">
        <f>G39+G41+G43</f>
        <v>33764.334</v>
      </c>
      <c r="H38" s="49">
        <f>H39+H41+H43</f>
        <v>33764.334</v>
      </c>
    </row>
    <row r="39" spans="1:8" ht="96" customHeight="1">
      <c r="A39" s="87" t="s">
        <v>180</v>
      </c>
      <c r="B39" s="46" t="s">
        <v>145</v>
      </c>
      <c r="C39" s="46" t="s">
        <v>156</v>
      </c>
      <c r="D39" s="46" t="s">
        <v>18</v>
      </c>
      <c r="E39" s="46" t="s">
        <v>150</v>
      </c>
      <c r="F39" s="21">
        <f>F40</f>
        <v>26021.034000000003</v>
      </c>
      <c r="G39" s="21">
        <f>G40</f>
        <v>26021.034000000003</v>
      </c>
      <c r="H39" s="21">
        <f>H40</f>
        <v>26021.034000000003</v>
      </c>
    </row>
    <row r="40" spans="1:8" ht="39" customHeight="1">
      <c r="A40" s="87" t="s">
        <v>182</v>
      </c>
      <c r="B40" s="46" t="s">
        <v>145</v>
      </c>
      <c r="C40" s="46" t="s">
        <v>156</v>
      </c>
      <c r="D40" s="46" t="s">
        <v>18</v>
      </c>
      <c r="E40" s="46" t="s">
        <v>181</v>
      </c>
      <c r="F40" s="21">
        <f>12875.553+180+3926.417+3574.989+45+1079.647+3283.739+64+991.689</f>
        <v>26021.034000000003</v>
      </c>
      <c r="G40" s="21">
        <f>12875.553+180+3926.417+3574.989+45+1079.647+3283.739+64+991.689</f>
        <v>26021.034000000003</v>
      </c>
      <c r="H40" s="21">
        <f>12875.553+180+3926.417+3574.989+45+1079.647+3283.739+64+991.689</f>
        <v>26021.034000000003</v>
      </c>
    </row>
    <row r="41" spans="1:8" ht="33" customHeight="1">
      <c r="A41" s="87" t="s">
        <v>183</v>
      </c>
      <c r="B41" s="46" t="s">
        <v>145</v>
      </c>
      <c r="C41" s="46" t="s">
        <v>156</v>
      </c>
      <c r="D41" s="46" t="s">
        <v>18</v>
      </c>
      <c r="E41" s="46" t="s">
        <v>154</v>
      </c>
      <c r="F41" s="21">
        <f>F42</f>
        <v>10438.50789</v>
      </c>
      <c r="G41" s="21">
        <f>G42</f>
        <v>7251.3</v>
      </c>
      <c r="H41" s="21">
        <f>H42</f>
        <v>7251.3</v>
      </c>
    </row>
    <row r="42" spans="1:8" ht="49.5" customHeight="1">
      <c r="A42" s="87" t="s">
        <v>184</v>
      </c>
      <c r="B42" s="46" t="s">
        <v>145</v>
      </c>
      <c r="C42" s="46" t="s">
        <v>156</v>
      </c>
      <c r="D42" s="46" t="s">
        <v>18</v>
      </c>
      <c r="E42" s="46" t="s">
        <v>185</v>
      </c>
      <c r="F42" s="21">
        <f>6774.6+253+223.7+2187.20789+1000</f>
        <v>10438.50789</v>
      </c>
      <c r="G42" s="21">
        <f>6774.6+253+223.7</f>
        <v>7251.3</v>
      </c>
      <c r="H42" s="21">
        <f>6774.6+253+223.7</f>
        <v>7251.3</v>
      </c>
    </row>
    <row r="43" spans="1:8" ht="18" customHeight="1">
      <c r="A43" s="87" t="s">
        <v>188</v>
      </c>
      <c r="B43" s="46" t="s">
        <v>145</v>
      </c>
      <c r="C43" s="46" t="s">
        <v>156</v>
      </c>
      <c r="D43" s="46" t="s">
        <v>18</v>
      </c>
      <c r="E43" s="46" t="s">
        <v>189</v>
      </c>
      <c r="F43" s="21">
        <f>F44</f>
        <v>492</v>
      </c>
      <c r="G43" s="21">
        <f>G44</f>
        <v>492</v>
      </c>
      <c r="H43" s="21">
        <f>H44</f>
        <v>492</v>
      </c>
    </row>
    <row r="44" spans="1:8" ht="17.25" customHeight="1">
      <c r="A44" s="154" t="s">
        <v>186</v>
      </c>
      <c r="B44" s="46" t="s">
        <v>145</v>
      </c>
      <c r="C44" s="46" t="s">
        <v>156</v>
      </c>
      <c r="D44" s="46" t="s">
        <v>18</v>
      </c>
      <c r="E44" s="46" t="s">
        <v>187</v>
      </c>
      <c r="F44" s="21">
        <v>492</v>
      </c>
      <c r="G44" s="21">
        <v>492</v>
      </c>
      <c r="H44" s="21">
        <v>492</v>
      </c>
    </row>
    <row r="45" spans="1:8" ht="49.5" customHeight="1">
      <c r="A45" s="155" t="s">
        <v>652</v>
      </c>
      <c r="B45" s="88" t="s">
        <v>145</v>
      </c>
      <c r="C45" s="88" t="s">
        <v>358</v>
      </c>
      <c r="D45" s="88" t="s">
        <v>421</v>
      </c>
      <c r="E45" s="88" t="s">
        <v>379</v>
      </c>
      <c r="F45" s="29">
        <f aca="true" t="shared" si="3" ref="F45:H46">F46</f>
        <v>3.1229999999999993</v>
      </c>
      <c r="G45" s="29">
        <f t="shared" si="3"/>
        <v>3.2780000000000005</v>
      </c>
      <c r="H45" s="29">
        <f t="shared" si="3"/>
        <v>2.920000000000001</v>
      </c>
    </row>
    <row r="46" spans="1:8" ht="33.75" customHeight="1">
      <c r="A46" s="87" t="s">
        <v>183</v>
      </c>
      <c r="B46" s="46" t="s">
        <v>145</v>
      </c>
      <c r="C46" s="46" t="s">
        <v>358</v>
      </c>
      <c r="D46" s="46" t="s">
        <v>421</v>
      </c>
      <c r="E46" s="46" t="s">
        <v>154</v>
      </c>
      <c r="F46" s="21">
        <f t="shared" si="3"/>
        <v>3.1229999999999993</v>
      </c>
      <c r="G46" s="21">
        <f t="shared" si="3"/>
        <v>3.2780000000000005</v>
      </c>
      <c r="H46" s="21">
        <f t="shared" si="3"/>
        <v>2.920000000000001</v>
      </c>
    </row>
    <row r="47" spans="1:8" ht="52.5" customHeight="1">
      <c r="A47" s="87" t="s">
        <v>184</v>
      </c>
      <c r="B47" s="46" t="s">
        <v>145</v>
      </c>
      <c r="C47" s="46" t="s">
        <v>358</v>
      </c>
      <c r="D47" s="46" t="s">
        <v>421</v>
      </c>
      <c r="E47" s="46" t="s">
        <v>185</v>
      </c>
      <c r="F47" s="28">
        <f>9.594-6.471</f>
        <v>3.1229999999999993</v>
      </c>
      <c r="G47" s="21">
        <f>8.528-5.25</f>
        <v>3.2780000000000005</v>
      </c>
      <c r="H47" s="21">
        <f>8.528-5.608</f>
        <v>2.920000000000001</v>
      </c>
    </row>
    <row r="48" spans="1:8" ht="63" customHeight="1">
      <c r="A48" s="142" t="s">
        <v>368</v>
      </c>
      <c r="B48" s="88" t="s">
        <v>145</v>
      </c>
      <c r="C48" s="88" t="s">
        <v>158</v>
      </c>
      <c r="D48" s="88" t="s">
        <v>300</v>
      </c>
      <c r="E48" s="88" t="s">
        <v>379</v>
      </c>
      <c r="F48" s="29">
        <f aca="true" t="shared" si="4" ref="F48:H49">F49</f>
        <v>11952.276</v>
      </c>
      <c r="G48" s="29">
        <f t="shared" si="4"/>
        <v>11982.276</v>
      </c>
      <c r="H48" s="29">
        <f t="shared" si="4"/>
        <v>11982.276</v>
      </c>
    </row>
    <row r="49" spans="1:8" ht="33.75" customHeight="1">
      <c r="A49" s="87" t="s">
        <v>331</v>
      </c>
      <c r="B49" s="46" t="s">
        <v>145</v>
      </c>
      <c r="C49" s="46" t="s">
        <v>158</v>
      </c>
      <c r="D49" s="46" t="s">
        <v>14</v>
      </c>
      <c r="E49" s="46" t="s">
        <v>379</v>
      </c>
      <c r="F49" s="21">
        <f t="shared" si="4"/>
        <v>11952.276</v>
      </c>
      <c r="G49" s="21">
        <f t="shared" si="4"/>
        <v>11982.276</v>
      </c>
      <c r="H49" s="21">
        <f t="shared" si="4"/>
        <v>11982.276</v>
      </c>
    </row>
    <row r="50" spans="1:8" ht="47.25" customHeight="1">
      <c r="A50" s="87" t="s">
        <v>149</v>
      </c>
      <c r="B50" s="46" t="s">
        <v>145</v>
      </c>
      <c r="C50" s="46" t="s">
        <v>158</v>
      </c>
      <c r="D50" s="46" t="s">
        <v>15</v>
      </c>
      <c r="E50" s="46" t="s">
        <v>379</v>
      </c>
      <c r="F50" s="21">
        <f>F51+F58+F65</f>
        <v>11952.276</v>
      </c>
      <c r="G50" s="21">
        <f>G51+G58+G65</f>
        <v>11982.276</v>
      </c>
      <c r="H50" s="21">
        <f>H51+H58+H65</f>
        <v>11982.276</v>
      </c>
    </row>
    <row r="51" spans="1:8" s="152" customFormat="1" ht="48.75" customHeight="1">
      <c r="A51" s="45" t="s">
        <v>273</v>
      </c>
      <c r="B51" s="47" t="s">
        <v>145</v>
      </c>
      <c r="C51" s="47" t="s">
        <v>158</v>
      </c>
      <c r="D51" s="47" t="s">
        <v>18</v>
      </c>
      <c r="E51" s="47" t="s">
        <v>379</v>
      </c>
      <c r="F51" s="49">
        <f>F52+F54+F56</f>
        <v>8866.382</v>
      </c>
      <c r="G51" s="49">
        <f>G52+G54+G56</f>
        <v>8896.382</v>
      </c>
      <c r="H51" s="49">
        <f>H52+H54+H56</f>
        <v>8896.382</v>
      </c>
    </row>
    <row r="52" spans="1:8" ht="95.25" customHeight="1">
      <c r="A52" s="87" t="s">
        <v>180</v>
      </c>
      <c r="B52" s="46" t="s">
        <v>145</v>
      </c>
      <c r="C52" s="46" t="s">
        <v>158</v>
      </c>
      <c r="D52" s="46" t="s">
        <v>18</v>
      </c>
      <c r="E52" s="46" t="s">
        <v>150</v>
      </c>
      <c r="F52" s="21">
        <f>F53</f>
        <v>7365.081999999999</v>
      </c>
      <c r="G52" s="21">
        <f>G53</f>
        <v>7395.081999999999</v>
      </c>
      <c r="H52" s="21">
        <f>H53</f>
        <v>7395.081999999999</v>
      </c>
    </row>
    <row r="53" spans="1:8" ht="33" customHeight="1">
      <c r="A53" s="87" t="s">
        <v>182</v>
      </c>
      <c r="B53" s="46" t="s">
        <v>145</v>
      </c>
      <c r="C53" s="46" t="s">
        <v>158</v>
      </c>
      <c r="D53" s="46" t="s">
        <v>18</v>
      </c>
      <c r="E53" s="46" t="s">
        <v>181</v>
      </c>
      <c r="F53" s="21">
        <f>5669.802+13+1712.28-30</f>
        <v>7365.081999999999</v>
      </c>
      <c r="G53" s="21">
        <f>5669.802+13+1712.28</f>
        <v>7395.081999999999</v>
      </c>
      <c r="H53" s="21">
        <f>5669.802+13+1712.28</f>
        <v>7395.081999999999</v>
      </c>
    </row>
    <row r="54" spans="1:8" ht="33" customHeight="1">
      <c r="A54" s="87" t="s">
        <v>183</v>
      </c>
      <c r="B54" s="46" t="s">
        <v>145</v>
      </c>
      <c r="C54" s="46" t="s">
        <v>158</v>
      </c>
      <c r="D54" s="46" t="s">
        <v>18</v>
      </c>
      <c r="E54" s="46" t="s">
        <v>154</v>
      </c>
      <c r="F54" s="21">
        <f>F55</f>
        <v>1499.3</v>
      </c>
      <c r="G54" s="21">
        <f>G55</f>
        <v>1499.3</v>
      </c>
      <c r="H54" s="21">
        <f>H55</f>
        <v>1499.3</v>
      </c>
    </row>
    <row r="55" spans="1:8" ht="48" customHeight="1">
      <c r="A55" s="87" t="s">
        <v>184</v>
      </c>
      <c r="B55" s="46" t="s">
        <v>145</v>
      </c>
      <c r="C55" s="46" t="s">
        <v>158</v>
      </c>
      <c r="D55" s="46" t="s">
        <v>18</v>
      </c>
      <c r="E55" s="46" t="s">
        <v>185</v>
      </c>
      <c r="F55" s="21">
        <v>1499.3</v>
      </c>
      <c r="G55" s="21">
        <v>1499.3</v>
      </c>
      <c r="H55" s="21">
        <v>1499.3</v>
      </c>
    </row>
    <row r="56" spans="1:8" ht="17.25" customHeight="1">
      <c r="A56" s="87" t="s">
        <v>188</v>
      </c>
      <c r="B56" s="46" t="s">
        <v>145</v>
      </c>
      <c r="C56" s="46" t="s">
        <v>158</v>
      </c>
      <c r="D56" s="46" t="s">
        <v>18</v>
      </c>
      <c r="E56" s="46" t="s">
        <v>189</v>
      </c>
      <c r="F56" s="21">
        <f>F57</f>
        <v>2</v>
      </c>
      <c r="G56" s="21">
        <f>G57</f>
        <v>2</v>
      </c>
      <c r="H56" s="21">
        <f>H57</f>
        <v>2</v>
      </c>
    </row>
    <row r="57" spans="1:8" ht="17.25" customHeight="1">
      <c r="A57" s="87" t="s">
        <v>186</v>
      </c>
      <c r="B57" s="46" t="s">
        <v>145</v>
      </c>
      <c r="C57" s="46" t="s">
        <v>158</v>
      </c>
      <c r="D57" s="46" t="s">
        <v>18</v>
      </c>
      <c r="E57" s="46" t="s">
        <v>187</v>
      </c>
      <c r="F57" s="21">
        <v>2</v>
      </c>
      <c r="G57" s="21">
        <v>2</v>
      </c>
      <c r="H57" s="21">
        <v>2</v>
      </c>
    </row>
    <row r="58" spans="1:8" s="152" customFormat="1" ht="48" customHeight="1">
      <c r="A58" s="45" t="s">
        <v>159</v>
      </c>
      <c r="B58" s="47" t="s">
        <v>145</v>
      </c>
      <c r="C58" s="47" t="s">
        <v>158</v>
      </c>
      <c r="D58" s="47" t="s">
        <v>18</v>
      </c>
      <c r="E58" s="47" t="s">
        <v>379</v>
      </c>
      <c r="F58" s="49">
        <f>F61+F63+F59</f>
        <v>1113.432</v>
      </c>
      <c r="G58" s="49">
        <f>G61+G63+G59</f>
        <v>1113.432</v>
      </c>
      <c r="H58" s="49">
        <f>H61+H63+H59</f>
        <v>1113.432</v>
      </c>
    </row>
    <row r="59" spans="1:8" s="152" customFormat="1" ht="100.5" customHeight="1">
      <c r="A59" s="87" t="s">
        <v>180</v>
      </c>
      <c r="B59" s="46" t="s">
        <v>145</v>
      </c>
      <c r="C59" s="46" t="s">
        <v>158</v>
      </c>
      <c r="D59" s="47" t="s">
        <v>18</v>
      </c>
      <c r="E59" s="46" t="s">
        <v>150</v>
      </c>
      <c r="F59" s="21">
        <f>F60</f>
        <v>1035.332</v>
      </c>
      <c r="G59" s="21">
        <f>G60</f>
        <v>1035.332</v>
      </c>
      <c r="H59" s="21">
        <f>H60</f>
        <v>1035.332</v>
      </c>
    </row>
    <row r="60" spans="1:8" s="152" customFormat="1" ht="48" customHeight="1">
      <c r="A60" s="87" t="s">
        <v>182</v>
      </c>
      <c r="B60" s="46" t="s">
        <v>145</v>
      </c>
      <c r="C60" s="46" t="s">
        <v>158</v>
      </c>
      <c r="D60" s="47" t="s">
        <v>18</v>
      </c>
      <c r="E60" s="46" t="s">
        <v>181</v>
      </c>
      <c r="F60" s="21">
        <f>795.186+240.146</f>
        <v>1035.332</v>
      </c>
      <c r="G60" s="21">
        <f>795.186+240.146</f>
        <v>1035.332</v>
      </c>
      <c r="H60" s="21">
        <f>795.186+240.146</f>
        <v>1035.332</v>
      </c>
    </row>
    <row r="61" spans="1:8" ht="34.5" customHeight="1">
      <c r="A61" s="87" t="s">
        <v>183</v>
      </c>
      <c r="B61" s="46" t="s">
        <v>145</v>
      </c>
      <c r="C61" s="46" t="s">
        <v>158</v>
      </c>
      <c r="D61" s="46" t="s">
        <v>18</v>
      </c>
      <c r="E61" s="46" t="s">
        <v>154</v>
      </c>
      <c r="F61" s="21">
        <f>F62</f>
        <v>76.1</v>
      </c>
      <c r="G61" s="21">
        <f>G62</f>
        <v>76.1</v>
      </c>
      <c r="H61" s="21">
        <f>H62</f>
        <v>76.1</v>
      </c>
    </row>
    <row r="62" spans="1:8" ht="45.75" customHeight="1">
      <c r="A62" s="87" t="s">
        <v>184</v>
      </c>
      <c r="B62" s="46" t="s">
        <v>145</v>
      </c>
      <c r="C62" s="46" t="s">
        <v>158</v>
      </c>
      <c r="D62" s="46" t="s">
        <v>18</v>
      </c>
      <c r="E62" s="46" t="s">
        <v>185</v>
      </c>
      <c r="F62" s="21">
        <v>76.1</v>
      </c>
      <c r="G62" s="21">
        <v>76.1</v>
      </c>
      <c r="H62" s="21">
        <v>76.1</v>
      </c>
    </row>
    <row r="63" spans="1:8" ht="16.5" customHeight="1">
      <c r="A63" s="87" t="s">
        <v>188</v>
      </c>
      <c r="B63" s="46" t="s">
        <v>145</v>
      </c>
      <c r="C63" s="46" t="s">
        <v>158</v>
      </c>
      <c r="D63" s="46" t="s">
        <v>18</v>
      </c>
      <c r="E63" s="46" t="s">
        <v>189</v>
      </c>
      <c r="F63" s="21">
        <f>F64</f>
        <v>2</v>
      </c>
      <c r="G63" s="21">
        <f>G64</f>
        <v>2</v>
      </c>
      <c r="H63" s="21">
        <f>H64</f>
        <v>2</v>
      </c>
    </row>
    <row r="64" spans="1:8" ht="17.25" customHeight="1">
      <c r="A64" s="154" t="s">
        <v>186</v>
      </c>
      <c r="B64" s="46" t="s">
        <v>145</v>
      </c>
      <c r="C64" s="46" t="s">
        <v>158</v>
      </c>
      <c r="D64" s="46" t="s">
        <v>18</v>
      </c>
      <c r="E64" s="46" t="s">
        <v>187</v>
      </c>
      <c r="F64" s="21">
        <v>2</v>
      </c>
      <c r="G64" s="21">
        <v>2</v>
      </c>
      <c r="H64" s="21">
        <v>2</v>
      </c>
    </row>
    <row r="65" spans="1:8" s="152" customFormat="1" ht="16.5" customHeight="1">
      <c r="A65" s="45" t="s">
        <v>160</v>
      </c>
      <c r="B65" s="47" t="s">
        <v>145</v>
      </c>
      <c r="C65" s="47" t="s">
        <v>158</v>
      </c>
      <c r="D65" s="47" t="s">
        <v>19</v>
      </c>
      <c r="E65" s="47" t="s">
        <v>379</v>
      </c>
      <c r="F65" s="49">
        <f>F67</f>
        <v>1972.462</v>
      </c>
      <c r="G65" s="49">
        <f>G67</f>
        <v>1972.462</v>
      </c>
      <c r="H65" s="49">
        <f>H67</f>
        <v>1972.462</v>
      </c>
    </row>
    <row r="66" spans="1:8" ht="94.5" customHeight="1">
      <c r="A66" s="87" t="s">
        <v>180</v>
      </c>
      <c r="B66" s="46" t="s">
        <v>145</v>
      </c>
      <c r="C66" s="46" t="s">
        <v>158</v>
      </c>
      <c r="D66" s="46" t="s">
        <v>19</v>
      </c>
      <c r="E66" s="46" t="s">
        <v>150</v>
      </c>
      <c r="F66" s="21">
        <f>F67</f>
        <v>1972.462</v>
      </c>
      <c r="G66" s="21">
        <f>G67</f>
        <v>1972.462</v>
      </c>
      <c r="H66" s="21">
        <f>H67</f>
        <v>1972.462</v>
      </c>
    </row>
    <row r="67" spans="1:8" ht="34.5" customHeight="1">
      <c r="A67" s="87" t="s">
        <v>182</v>
      </c>
      <c r="B67" s="46" t="s">
        <v>145</v>
      </c>
      <c r="C67" s="46" t="s">
        <v>158</v>
      </c>
      <c r="D67" s="46" t="s">
        <v>19</v>
      </c>
      <c r="E67" s="46" t="s">
        <v>181</v>
      </c>
      <c r="F67" s="21">
        <f>1514.948+457.514</f>
        <v>1972.462</v>
      </c>
      <c r="G67" s="21">
        <f>1514.948+457.514</f>
        <v>1972.462</v>
      </c>
      <c r="H67" s="21">
        <f>1514.948+457.514</f>
        <v>1972.462</v>
      </c>
    </row>
    <row r="68" spans="1:8" ht="18.75" customHeight="1" hidden="1">
      <c r="A68" s="87" t="s">
        <v>161</v>
      </c>
      <c r="B68" s="46" t="s">
        <v>145</v>
      </c>
      <c r="C68" s="46" t="s">
        <v>162</v>
      </c>
      <c r="D68" s="46" t="s">
        <v>378</v>
      </c>
      <c r="E68" s="46" t="s">
        <v>379</v>
      </c>
      <c r="F68" s="21">
        <f>F69</f>
        <v>0</v>
      </c>
      <c r="G68" s="21">
        <f>G69</f>
        <v>0</v>
      </c>
      <c r="H68" s="21">
        <f>H69</f>
        <v>0</v>
      </c>
    </row>
    <row r="69" spans="1:8" ht="33" customHeight="1" hidden="1">
      <c r="A69" s="87" t="s">
        <v>163</v>
      </c>
      <c r="B69" s="46" t="s">
        <v>145</v>
      </c>
      <c r="C69" s="46" t="s">
        <v>162</v>
      </c>
      <c r="D69" s="46" t="s">
        <v>267</v>
      </c>
      <c r="E69" s="46" t="s">
        <v>379</v>
      </c>
      <c r="F69" s="21">
        <f>F71</f>
        <v>0</v>
      </c>
      <c r="G69" s="21">
        <f>G71</f>
        <v>0</v>
      </c>
      <c r="H69" s="21">
        <f>H71</f>
        <v>0</v>
      </c>
    </row>
    <row r="70" spans="1:8" ht="16.5" customHeight="1" hidden="1">
      <c r="A70" s="87" t="s">
        <v>188</v>
      </c>
      <c r="B70" s="46" t="s">
        <v>145</v>
      </c>
      <c r="C70" s="46" t="s">
        <v>162</v>
      </c>
      <c r="D70" s="46" t="s">
        <v>267</v>
      </c>
      <c r="E70" s="46" t="s">
        <v>189</v>
      </c>
      <c r="F70" s="21">
        <f>F71</f>
        <v>0</v>
      </c>
      <c r="G70" s="21">
        <f>G71</f>
        <v>0</v>
      </c>
      <c r="H70" s="21">
        <f>H71</f>
        <v>0</v>
      </c>
    </row>
    <row r="71" spans="1:8" ht="18.75" customHeight="1" hidden="1">
      <c r="A71" s="87" t="s">
        <v>190</v>
      </c>
      <c r="B71" s="46" t="s">
        <v>145</v>
      </c>
      <c r="C71" s="46" t="s">
        <v>162</v>
      </c>
      <c r="D71" s="46" t="s">
        <v>267</v>
      </c>
      <c r="E71" s="46" t="s">
        <v>191</v>
      </c>
      <c r="F71" s="21"/>
      <c r="G71" s="21"/>
      <c r="H71" s="21"/>
    </row>
    <row r="72" spans="1:8" ht="39" customHeight="1" hidden="1">
      <c r="A72" s="156" t="s">
        <v>452</v>
      </c>
      <c r="B72" s="157" t="s">
        <v>145</v>
      </c>
      <c r="C72" s="157" t="s">
        <v>361</v>
      </c>
      <c r="D72" s="157" t="s">
        <v>300</v>
      </c>
      <c r="E72" s="157" t="s">
        <v>379</v>
      </c>
      <c r="F72" s="158">
        <f aca="true" t="shared" si="5" ref="F72:H76">F73</f>
        <v>0</v>
      </c>
      <c r="G72" s="158">
        <f t="shared" si="5"/>
        <v>0</v>
      </c>
      <c r="H72" s="158">
        <f t="shared" si="5"/>
        <v>0</v>
      </c>
    </row>
    <row r="73" spans="1:8" ht="39" customHeight="1" hidden="1">
      <c r="A73" s="87" t="s">
        <v>453</v>
      </c>
      <c r="B73" s="46" t="s">
        <v>145</v>
      </c>
      <c r="C73" s="46" t="s">
        <v>361</v>
      </c>
      <c r="D73" s="46" t="s">
        <v>14</v>
      </c>
      <c r="E73" s="46" t="s">
        <v>379</v>
      </c>
      <c r="F73" s="21">
        <f t="shared" si="5"/>
        <v>0</v>
      </c>
      <c r="G73" s="21">
        <f t="shared" si="5"/>
        <v>0</v>
      </c>
      <c r="H73" s="21">
        <f t="shared" si="5"/>
        <v>0</v>
      </c>
    </row>
    <row r="74" spans="1:8" ht="39" customHeight="1" hidden="1">
      <c r="A74" s="87" t="s">
        <v>149</v>
      </c>
      <c r="B74" s="46" t="s">
        <v>145</v>
      </c>
      <c r="C74" s="46" t="s">
        <v>361</v>
      </c>
      <c r="D74" s="46" t="s">
        <v>15</v>
      </c>
      <c r="E74" s="46" t="s">
        <v>379</v>
      </c>
      <c r="F74" s="21">
        <f t="shared" si="5"/>
        <v>0</v>
      </c>
      <c r="G74" s="21">
        <f t="shared" si="5"/>
        <v>0</v>
      </c>
      <c r="H74" s="21">
        <f t="shared" si="5"/>
        <v>0</v>
      </c>
    </row>
    <row r="75" spans="1:8" ht="39" customHeight="1" hidden="1">
      <c r="A75" s="87" t="s">
        <v>454</v>
      </c>
      <c r="B75" s="46" t="s">
        <v>145</v>
      </c>
      <c r="C75" s="46" t="s">
        <v>361</v>
      </c>
      <c r="D75" s="46" t="s">
        <v>455</v>
      </c>
      <c r="E75" s="46" t="s">
        <v>379</v>
      </c>
      <c r="F75" s="21">
        <f t="shared" si="5"/>
        <v>0</v>
      </c>
      <c r="G75" s="21">
        <f t="shared" si="5"/>
        <v>0</v>
      </c>
      <c r="H75" s="21">
        <f t="shared" si="5"/>
        <v>0</v>
      </c>
    </row>
    <row r="76" spans="1:8" ht="39" customHeight="1" hidden="1">
      <c r="A76" s="87" t="s">
        <v>188</v>
      </c>
      <c r="B76" s="46" t="s">
        <v>145</v>
      </c>
      <c r="C76" s="46" t="s">
        <v>361</v>
      </c>
      <c r="D76" s="46" t="s">
        <v>455</v>
      </c>
      <c r="E76" s="46" t="s">
        <v>189</v>
      </c>
      <c r="F76" s="21">
        <f t="shared" si="5"/>
        <v>0</v>
      </c>
      <c r="G76" s="21">
        <f t="shared" si="5"/>
        <v>0</v>
      </c>
      <c r="H76" s="21">
        <f t="shared" si="5"/>
        <v>0</v>
      </c>
    </row>
    <row r="77" spans="1:8" ht="17.25" customHeight="1" hidden="1">
      <c r="A77" s="159" t="s">
        <v>499</v>
      </c>
      <c r="B77" s="46" t="s">
        <v>145</v>
      </c>
      <c r="C77" s="46" t="s">
        <v>361</v>
      </c>
      <c r="D77" s="46" t="s">
        <v>455</v>
      </c>
      <c r="E77" s="46" t="s">
        <v>500</v>
      </c>
      <c r="F77" s="21"/>
      <c r="G77" s="21"/>
      <c r="H77" s="21"/>
    </row>
    <row r="78" spans="1:8" ht="19.5" customHeight="1">
      <c r="A78" s="160" t="s">
        <v>161</v>
      </c>
      <c r="B78" s="88" t="s">
        <v>145</v>
      </c>
      <c r="C78" s="88" t="s">
        <v>162</v>
      </c>
      <c r="D78" s="88" t="s">
        <v>300</v>
      </c>
      <c r="E78" s="88" t="s">
        <v>379</v>
      </c>
      <c r="F78" s="29">
        <f aca="true" t="shared" si="6" ref="F78:H82">F79</f>
        <v>8430</v>
      </c>
      <c r="G78" s="29">
        <f t="shared" si="6"/>
        <v>5000</v>
      </c>
      <c r="H78" s="29">
        <f t="shared" si="6"/>
        <v>5000</v>
      </c>
    </row>
    <row r="79" spans="1:8" ht="33.75" customHeight="1">
      <c r="A79" s="161" t="s">
        <v>148</v>
      </c>
      <c r="B79" s="46" t="s">
        <v>145</v>
      </c>
      <c r="C79" s="46" t="s">
        <v>162</v>
      </c>
      <c r="D79" s="162" t="s">
        <v>14</v>
      </c>
      <c r="E79" s="162" t="s">
        <v>379</v>
      </c>
      <c r="F79" s="21">
        <f t="shared" si="6"/>
        <v>8430</v>
      </c>
      <c r="G79" s="21">
        <f t="shared" si="6"/>
        <v>5000</v>
      </c>
      <c r="H79" s="21">
        <f t="shared" si="6"/>
        <v>5000</v>
      </c>
    </row>
    <row r="80" spans="1:8" ht="49.5" customHeight="1">
      <c r="A80" s="161" t="s">
        <v>149</v>
      </c>
      <c r="B80" s="46" t="s">
        <v>145</v>
      </c>
      <c r="C80" s="46" t="s">
        <v>162</v>
      </c>
      <c r="D80" s="162" t="s">
        <v>15</v>
      </c>
      <c r="E80" s="162" t="s">
        <v>379</v>
      </c>
      <c r="F80" s="21">
        <f t="shared" si="6"/>
        <v>8430</v>
      </c>
      <c r="G80" s="21">
        <f t="shared" si="6"/>
        <v>5000</v>
      </c>
      <c r="H80" s="21">
        <f t="shared" si="6"/>
        <v>5000</v>
      </c>
    </row>
    <row r="81" spans="1:8" ht="33" customHeight="1">
      <c r="A81" s="161" t="s">
        <v>501</v>
      </c>
      <c r="B81" s="46" t="s">
        <v>145</v>
      </c>
      <c r="C81" s="46" t="s">
        <v>162</v>
      </c>
      <c r="D81" s="46" t="s">
        <v>502</v>
      </c>
      <c r="E81" s="162" t="s">
        <v>379</v>
      </c>
      <c r="F81" s="21">
        <f t="shared" si="6"/>
        <v>8430</v>
      </c>
      <c r="G81" s="21">
        <f t="shared" si="6"/>
        <v>5000</v>
      </c>
      <c r="H81" s="21">
        <f t="shared" si="6"/>
        <v>5000</v>
      </c>
    </row>
    <row r="82" spans="1:8" ht="20.25" customHeight="1">
      <c r="A82" s="161" t="s">
        <v>188</v>
      </c>
      <c r="B82" s="46" t="s">
        <v>145</v>
      </c>
      <c r="C82" s="46" t="s">
        <v>162</v>
      </c>
      <c r="D82" s="46" t="s">
        <v>502</v>
      </c>
      <c r="E82" s="162" t="s">
        <v>189</v>
      </c>
      <c r="F82" s="21">
        <f t="shared" si="6"/>
        <v>8430</v>
      </c>
      <c r="G82" s="21">
        <f t="shared" si="6"/>
        <v>5000</v>
      </c>
      <c r="H82" s="21">
        <f t="shared" si="6"/>
        <v>5000</v>
      </c>
    </row>
    <row r="83" spans="1:8" ht="18" customHeight="1">
      <c r="A83" s="161" t="s">
        <v>190</v>
      </c>
      <c r="B83" s="46" t="s">
        <v>145</v>
      </c>
      <c r="C83" s="46" t="s">
        <v>162</v>
      </c>
      <c r="D83" s="46" t="s">
        <v>502</v>
      </c>
      <c r="E83" s="162" t="s">
        <v>191</v>
      </c>
      <c r="F83" s="21">
        <f>5000-70+3500</f>
        <v>8430</v>
      </c>
      <c r="G83" s="21">
        <v>5000</v>
      </c>
      <c r="H83" s="21">
        <v>5000</v>
      </c>
    </row>
    <row r="84" spans="1:8" ht="18.75" customHeight="1">
      <c r="A84" s="142" t="s">
        <v>330</v>
      </c>
      <c r="B84" s="88" t="s">
        <v>145</v>
      </c>
      <c r="C84" s="88" t="s">
        <v>164</v>
      </c>
      <c r="D84" s="88" t="s">
        <v>300</v>
      </c>
      <c r="E84" s="88" t="s">
        <v>379</v>
      </c>
      <c r="F84" s="29">
        <f>F85+F122+F173+F191+F111+F194+F197+F211+F214+F222</f>
        <v>14005.29481</v>
      </c>
      <c r="G84" s="29">
        <f>G85+G122+G173+G191+G111+G194+G197+G211+G214+G222</f>
        <v>14701.85655</v>
      </c>
      <c r="H84" s="29">
        <f>H85+H122+H173+H191+H111+H194+H197+H211+H214+H222</f>
        <v>14838.448550000001</v>
      </c>
    </row>
    <row r="85" spans="1:11" ht="17.25" customHeight="1">
      <c r="A85" s="87" t="s">
        <v>165</v>
      </c>
      <c r="B85" s="46" t="s">
        <v>145</v>
      </c>
      <c r="C85" s="46" t="s">
        <v>164</v>
      </c>
      <c r="D85" s="46" t="s">
        <v>300</v>
      </c>
      <c r="E85" s="46" t="s">
        <v>379</v>
      </c>
      <c r="F85" s="21">
        <f>F86+F91+F96+F101+F106+F145+F109</f>
        <v>6207.5498099999995</v>
      </c>
      <c r="G85" s="21">
        <f>G86+G91+G96+G101+G106+G145+G109</f>
        <v>7168.11155</v>
      </c>
      <c r="H85" s="21">
        <f>H86+H91+H96+H101+H106+H145+H109</f>
        <v>7295.70355</v>
      </c>
      <c r="I85" s="134"/>
      <c r="J85" s="134"/>
      <c r="K85" s="134"/>
    </row>
    <row r="86" spans="1:8" s="152" customFormat="1" ht="64.5" customHeight="1">
      <c r="A86" s="45" t="s">
        <v>166</v>
      </c>
      <c r="B86" s="47" t="s">
        <v>145</v>
      </c>
      <c r="C86" s="47" t="s">
        <v>164</v>
      </c>
      <c r="D86" s="47" t="s">
        <v>20</v>
      </c>
      <c r="E86" s="47" t="s">
        <v>379</v>
      </c>
      <c r="F86" s="49">
        <f>F87+F89</f>
        <v>864.5329999999999</v>
      </c>
      <c r="G86" s="49">
        <f>G87+G89</f>
        <v>905.39</v>
      </c>
      <c r="H86" s="49">
        <f>H87+H89</f>
        <v>939.006</v>
      </c>
    </row>
    <row r="87" spans="1:8" ht="96" customHeight="1">
      <c r="A87" s="87" t="s">
        <v>180</v>
      </c>
      <c r="B87" s="46" t="s">
        <v>145</v>
      </c>
      <c r="C87" s="46" t="s">
        <v>164</v>
      </c>
      <c r="D87" s="46" t="s">
        <v>20</v>
      </c>
      <c r="E87" s="46" t="s">
        <v>150</v>
      </c>
      <c r="F87" s="21">
        <f>F88</f>
        <v>726.497</v>
      </c>
      <c r="G87" s="21">
        <f>G88</f>
        <v>726.497</v>
      </c>
      <c r="H87" s="21">
        <f>H88</f>
        <v>726.497</v>
      </c>
    </row>
    <row r="88" spans="1:8" ht="33" customHeight="1">
      <c r="A88" s="50" t="s">
        <v>182</v>
      </c>
      <c r="B88" s="46" t="s">
        <v>145</v>
      </c>
      <c r="C88" s="46" t="s">
        <v>164</v>
      </c>
      <c r="D88" s="46" t="s">
        <v>20</v>
      </c>
      <c r="E88" s="46" t="s">
        <v>181</v>
      </c>
      <c r="F88" s="21">
        <f>726.497</f>
        <v>726.497</v>
      </c>
      <c r="G88" s="21">
        <f>726.497</f>
        <v>726.497</v>
      </c>
      <c r="H88" s="21">
        <f>726.497</f>
        <v>726.497</v>
      </c>
    </row>
    <row r="89" spans="1:8" ht="33.75" customHeight="1">
      <c r="A89" s="87" t="s">
        <v>183</v>
      </c>
      <c r="B89" s="46" t="s">
        <v>145</v>
      </c>
      <c r="C89" s="46" t="s">
        <v>164</v>
      </c>
      <c r="D89" s="46" t="s">
        <v>20</v>
      </c>
      <c r="E89" s="46" t="s">
        <v>154</v>
      </c>
      <c r="F89" s="21">
        <f>F90</f>
        <v>138.036</v>
      </c>
      <c r="G89" s="21">
        <f>G90</f>
        <v>178.893</v>
      </c>
      <c r="H89" s="21">
        <f>H90</f>
        <v>212.509</v>
      </c>
    </row>
    <row r="90" spans="1:8" ht="48.75" customHeight="1">
      <c r="A90" s="50" t="s">
        <v>184</v>
      </c>
      <c r="B90" s="46" t="s">
        <v>145</v>
      </c>
      <c r="C90" s="46" t="s">
        <v>164</v>
      </c>
      <c r="D90" s="46" t="s">
        <v>20</v>
      </c>
      <c r="E90" s="46" t="s">
        <v>185</v>
      </c>
      <c r="F90" s="21">
        <f>138.036</f>
        <v>138.036</v>
      </c>
      <c r="G90" s="21">
        <f>178.893</f>
        <v>178.893</v>
      </c>
      <c r="H90" s="21">
        <v>212.509</v>
      </c>
    </row>
    <row r="91" spans="1:13" s="163" customFormat="1" ht="48" customHeight="1">
      <c r="A91" s="45" t="s">
        <v>389</v>
      </c>
      <c r="B91" s="47" t="s">
        <v>145</v>
      </c>
      <c r="C91" s="47" t="s">
        <v>164</v>
      </c>
      <c r="D91" s="79" t="s">
        <v>720</v>
      </c>
      <c r="E91" s="47" t="s">
        <v>379</v>
      </c>
      <c r="F91" s="49">
        <f>F92+F94</f>
        <v>1312.707</v>
      </c>
      <c r="G91" s="49">
        <f>G92+G94</f>
        <v>1433.154</v>
      </c>
      <c r="H91" s="49">
        <f>H92+H94</f>
        <v>1490.48</v>
      </c>
      <c r="I91" s="147"/>
      <c r="J91" s="147"/>
      <c r="K91" s="147"/>
      <c r="L91" s="137"/>
      <c r="M91" s="137"/>
    </row>
    <row r="92" spans="1:11" s="165" customFormat="1" ht="96.75" customHeight="1">
      <c r="A92" s="87" t="s">
        <v>180</v>
      </c>
      <c r="B92" s="46" t="s">
        <v>145</v>
      </c>
      <c r="C92" s="46" t="s">
        <v>164</v>
      </c>
      <c r="D92" s="46" t="s">
        <v>720</v>
      </c>
      <c r="E92" s="46" t="s">
        <v>150</v>
      </c>
      <c r="F92" s="21">
        <f>F93</f>
        <v>1312.707</v>
      </c>
      <c r="G92" s="21">
        <f>G93</f>
        <v>1279.166</v>
      </c>
      <c r="H92" s="21">
        <f>H93</f>
        <v>1279.166</v>
      </c>
      <c r="I92" s="164"/>
      <c r="J92" s="164"/>
      <c r="K92" s="164"/>
    </row>
    <row r="93" spans="1:11" ht="31.5" customHeight="1">
      <c r="A93" s="50" t="s">
        <v>182</v>
      </c>
      <c r="B93" s="46" t="s">
        <v>145</v>
      </c>
      <c r="C93" s="46" t="s">
        <v>164</v>
      </c>
      <c r="D93" s="46" t="s">
        <v>720</v>
      </c>
      <c r="E93" s="46" t="s">
        <v>181</v>
      </c>
      <c r="F93" s="21">
        <f>1279.166+30.4+3.141</f>
        <v>1312.707</v>
      </c>
      <c r="G93" s="21">
        <v>1279.166</v>
      </c>
      <c r="H93" s="21">
        <v>1279.166</v>
      </c>
      <c r="I93" s="134"/>
      <c r="J93" s="134"/>
      <c r="K93" s="134"/>
    </row>
    <row r="94" spans="1:8" ht="33.75" customHeight="1">
      <c r="A94" s="87" t="s">
        <v>183</v>
      </c>
      <c r="B94" s="46" t="s">
        <v>145</v>
      </c>
      <c r="C94" s="46" t="s">
        <v>164</v>
      </c>
      <c r="D94" s="46" t="s">
        <v>720</v>
      </c>
      <c r="E94" s="46" t="s">
        <v>154</v>
      </c>
      <c r="F94" s="21">
        <f>F95</f>
        <v>0</v>
      </c>
      <c r="G94" s="21">
        <f>G95</f>
        <v>153.988</v>
      </c>
      <c r="H94" s="21">
        <f>H95</f>
        <v>211.314</v>
      </c>
    </row>
    <row r="95" spans="1:8" ht="49.5" customHeight="1">
      <c r="A95" s="50" t="s">
        <v>184</v>
      </c>
      <c r="B95" s="46" t="s">
        <v>145</v>
      </c>
      <c r="C95" s="46" t="s">
        <v>164</v>
      </c>
      <c r="D95" s="46" t="s">
        <v>720</v>
      </c>
      <c r="E95" s="46" t="s">
        <v>185</v>
      </c>
      <c r="F95" s="21">
        <f>85.212-85.212</f>
        <v>0</v>
      </c>
      <c r="G95" s="21">
        <v>153.988</v>
      </c>
      <c r="H95" s="21">
        <v>211.314</v>
      </c>
    </row>
    <row r="96" spans="1:8" s="152" customFormat="1" ht="49.5" customHeight="1">
      <c r="A96" s="45" t="s">
        <v>167</v>
      </c>
      <c r="B96" s="47" t="s">
        <v>145</v>
      </c>
      <c r="C96" s="47" t="s">
        <v>164</v>
      </c>
      <c r="D96" s="47" t="s">
        <v>720</v>
      </c>
      <c r="E96" s="47" t="s">
        <v>379</v>
      </c>
      <c r="F96" s="49">
        <f>F97+F99</f>
        <v>923.9789999999999</v>
      </c>
      <c r="G96" s="49">
        <f>G97+G99</f>
        <v>916.279</v>
      </c>
      <c r="H96" s="49">
        <f>H97+H99</f>
        <v>952.929</v>
      </c>
    </row>
    <row r="97" spans="1:8" ht="97.5" customHeight="1">
      <c r="A97" s="87" t="s">
        <v>180</v>
      </c>
      <c r="B97" s="46" t="s">
        <v>145</v>
      </c>
      <c r="C97" s="46" t="s">
        <v>164</v>
      </c>
      <c r="D97" s="46" t="s">
        <v>720</v>
      </c>
      <c r="E97" s="46" t="s">
        <v>150</v>
      </c>
      <c r="F97" s="21">
        <f>F98</f>
        <v>923.9789999999999</v>
      </c>
      <c r="G97" s="21">
        <f>G98</f>
        <v>815.9</v>
      </c>
      <c r="H97" s="21">
        <f>H98</f>
        <v>815.9</v>
      </c>
    </row>
    <row r="98" spans="1:8" ht="31.5" customHeight="1">
      <c r="A98" s="50" t="s">
        <v>182</v>
      </c>
      <c r="B98" s="46" t="s">
        <v>145</v>
      </c>
      <c r="C98" s="46" t="s">
        <v>164</v>
      </c>
      <c r="D98" s="46" t="s">
        <v>720</v>
      </c>
      <c r="E98" s="46" t="s">
        <v>181</v>
      </c>
      <c r="F98" s="21">
        <f>765.9+50+87.649+20.43</f>
        <v>923.9789999999999</v>
      </c>
      <c r="G98" s="21">
        <f>765.9+50</f>
        <v>815.9</v>
      </c>
      <c r="H98" s="21">
        <f>765.9+50</f>
        <v>815.9</v>
      </c>
    </row>
    <row r="99" spans="1:8" ht="35.25" customHeight="1">
      <c r="A99" s="87" t="s">
        <v>183</v>
      </c>
      <c r="B99" s="46" t="s">
        <v>145</v>
      </c>
      <c r="C99" s="46" t="s">
        <v>164</v>
      </c>
      <c r="D99" s="46" t="s">
        <v>720</v>
      </c>
      <c r="E99" s="46" t="s">
        <v>154</v>
      </c>
      <c r="F99" s="21">
        <f>F100</f>
        <v>0</v>
      </c>
      <c r="G99" s="21">
        <f>G100</f>
        <v>100.379</v>
      </c>
      <c r="H99" s="21">
        <f>H100</f>
        <v>137.029</v>
      </c>
    </row>
    <row r="100" spans="1:8" ht="48" customHeight="1">
      <c r="A100" s="50" t="s">
        <v>184</v>
      </c>
      <c r="B100" s="46" t="s">
        <v>145</v>
      </c>
      <c r="C100" s="46" t="s">
        <v>164</v>
      </c>
      <c r="D100" s="46" t="s">
        <v>720</v>
      </c>
      <c r="E100" s="46" t="s">
        <v>185</v>
      </c>
      <c r="F100" s="21">
        <f>56.408-29.04-27.368</f>
        <v>0</v>
      </c>
      <c r="G100" s="21">
        <v>100.379</v>
      </c>
      <c r="H100" s="21">
        <v>137.029</v>
      </c>
    </row>
    <row r="101" spans="1:8" s="152" customFormat="1" ht="108.75" customHeight="1">
      <c r="A101" s="45" t="s">
        <v>21</v>
      </c>
      <c r="B101" s="47" t="s">
        <v>145</v>
      </c>
      <c r="C101" s="47" t="s">
        <v>164</v>
      </c>
      <c r="D101" s="47" t="s">
        <v>301</v>
      </c>
      <c r="E101" s="47" t="s">
        <v>379</v>
      </c>
      <c r="F101" s="49">
        <f>F102+F104</f>
        <v>1490.622</v>
      </c>
      <c r="G101" s="49">
        <f>G102+G104</f>
        <v>1490.622</v>
      </c>
      <c r="H101" s="49">
        <f>H102+H104</f>
        <v>1490.622</v>
      </c>
    </row>
    <row r="102" spans="1:8" ht="96" customHeight="1">
      <c r="A102" s="87" t="s">
        <v>180</v>
      </c>
      <c r="B102" s="46" t="s">
        <v>145</v>
      </c>
      <c r="C102" s="46" t="s">
        <v>164</v>
      </c>
      <c r="D102" s="46" t="s">
        <v>301</v>
      </c>
      <c r="E102" s="46" t="s">
        <v>150</v>
      </c>
      <c r="F102" s="21">
        <f>F103</f>
        <v>1286.738</v>
      </c>
      <c r="G102" s="21">
        <f>G103</f>
        <v>1286.738</v>
      </c>
      <c r="H102" s="21">
        <f>H103</f>
        <v>1286.738</v>
      </c>
    </row>
    <row r="103" spans="1:9" ht="31.5" customHeight="1">
      <c r="A103" s="50" t="s">
        <v>182</v>
      </c>
      <c r="B103" s="46" t="s">
        <v>145</v>
      </c>
      <c r="C103" s="46" t="s">
        <v>164</v>
      </c>
      <c r="D103" s="46" t="s">
        <v>301</v>
      </c>
      <c r="E103" s="46" t="s">
        <v>181</v>
      </c>
      <c r="F103" s="21">
        <v>1286.738</v>
      </c>
      <c r="G103" s="21">
        <v>1286.738</v>
      </c>
      <c r="H103" s="21">
        <v>1286.738</v>
      </c>
      <c r="I103" s="21"/>
    </row>
    <row r="104" spans="1:9" ht="33" customHeight="1">
      <c r="A104" s="87" t="s">
        <v>183</v>
      </c>
      <c r="B104" s="46" t="s">
        <v>145</v>
      </c>
      <c r="C104" s="46" t="s">
        <v>164</v>
      </c>
      <c r="D104" s="46" t="s">
        <v>301</v>
      </c>
      <c r="E104" s="46" t="s">
        <v>154</v>
      </c>
      <c r="F104" s="21">
        <f>F105</f>
        <v>203.884</v>
      </c>
      <c r="G104" s="21">
        <f>G105</f>
        <v>203.884</v>
      </c>
      <c r="H104" s="21">
        <f>H105</f>
        <v>203.884</v>
      </c>
      <c r="I104" s="134"/>
    </row>
    <row r="105" spans="1:8" ht="47.25" customHeight="1">
      <c r="A105" s="50" t="s">
        <v>184</v>
      </c>
      <c r="B105" s="46" t="s">
        <v>145</v>
      </c>
      <c r="C105" s="46" t="s">
        <v>164</v>
      </c>
      <c r="D105" s="46" t="s">
        <v>301</v>
      </c>
      <c r="E105" s="46" t="s">
        <v>185</v>
      </c>
      <c r="F105" s="21">
        <v>203.884</v>
      </c>
      <c r="G105" s="21">
        <v>203.884</v>
      </c>
      <c r="H105" s="21">
        <v>203.884</v>
      </c>
    </row>
    <row r="106" spans="1:8" ht="78" customHeight="1">
      <c r="A106" s="119" t="s">
        <v>762</v>
      </c>
      <c r="B106" s="47" t="s">
        <v>145</v>
      </c>
      <c r="C106" s="47" t="s">
        <v>164</v>
      </c>
      <c r="D106" s="47" t="s">
        <v>763</v>
      </c>
      <c r="E106" s="47" t="s">
        <v>379</v>
      </c>
      <c r="F106" s="49">
        <f aca="true" t="shared" si="7" ref="F106:H107">F107</f>
        <v>353.579</v>
      </c>
      <c r="G106" s="49">
        <f t="shared" si="7"/>
        <v>353.579</v>
      </c>
      <c r="H106" s="49">
        <f t="shared" si="7"/>
        <v>353.579</v>
      </c>
    </row>
    <row r="107" spans="1:8" ht="33" customHeight="1">
      <c r="A107" s="87" t="s">
        <v>183</v>
      </c>
      <c r="B107" s="46" t="s">
        <v>145</v>
      </c>
      <c r="C107" s="46" t="s">
        <v>164</v>
      </c>
      <c r="D107" s="46" t="s">
        <v>763</v>
      </c>
      <c r="E107" s="46" t="s">
        <v>154</v>
      </c>
      <c r="F107" s="21">
        <f t="shared" si="7"/>
        <v>353.579</v>
      </c>
      <c r="G107" s="21">
        <f t="shared" si="7"/>
        <v>353.579</v>
      </c>
      <c r="H107" s="21">
        <f t="shared" si="7"/>
        <v>353.579</v>
      </c>
    </row>
    <row r="108" spans="1:8" ht="48" customHeight="1">
      <c r="A108" s="50" t="s">
        <v>184</v>
      </c>
      <c r="B108" s="46" t="s">
        <v>145</v>
      </c>
      <c r="C108" s="46" t="s">
        <v>164</v>
      </c>
      <c r="D108" s="46" t="s">
        <v>763</v>
      </c>
      <c r="E108" s="46" t="s">
        <v>185</v>
      </c>
      <c r="F108" s="21">
        <v>353.579</v>
      </c>
      <c r="G108" s="21">
        <v>353.579</v>
      </c>
      <c r="H108" s="21">
        <v>353.579</v>
      </c>
    </row>
    <row r="109" spans="1:8" ht="35.25" customHeight="1" hidden="1">
      <c r="A109" s="50" t="s">
        <v>719</v>
      </c>
      <c r="B109" s="46" t="s">
        <v>145</v>
      </c>
      <c r="C109" s="46" t="s">
        <v>164</v>
      </c>
      <c r="D109" s="46" t="s">
        <v>721</v>
      </c>
      <c r="E109" s="46" t="s">
        <v>379</v>
      </c>
      <c r="F109" s="21">
        <f>F110</f>
        <v>0</v>
      </c>
      <c r="G109" s="21">
        <f>G110</f>
        <v>0</v>
      </c>
      <c r="H109" s="21">
        <f>H110</f>
        <v>0</v>
      </c>
    </row>
    <row r="110" spans="1:8" ht="50.25" customHeight="1" hidden="1">
      <c r="A110" s="50" t="s">
        <v>184</v>
      </c>
      <c r="B110" s="46" t="s">
        <v>145</v>
      </c>
      <c r="C110" s="46" t="s">
        <v>164</v>
      </c>
      <c r="D110" s="46" t="s">
        <v>721</v>
      </c>
      <c r="E110" s="46" t="s">
        <v>185</v>
      </c>
      <c r="F110" s="21"/>
      <c r="G110" s="21"/>
      <c r="H110" s="21"/>
    </row>
    <row r="111" spans="1:8" ht="18.75" customHeight="1" hidden="1">
      <c r="A111" s="160" t="s">
        <v>330</v>
      </c>
      <c r="B111" s="46" t="s">
        <v>145</v>
      </c>
      <c r="C111" s="46" t="s">
        <v>164</v>
      </c>
      <c r="D111" s="88" t="s">
        <v>300</v>
      </c>
      <c r="E111" s="88" t="s">
        <v>379</v>
      </c>
      <c r="F111" s="29">
        <f>F116+F113</f>
        <v>0</v>
      </c>
      <c r="G111" s="29">
        <f>G116+G113</f>
        <v>0</v>
      </c>
      <c r="H111" s="29">
        <f>H116+H113</f>
        <v>0</v>
      </c>
    </row>
    <row r="112" spans="1:8" s="152" customFormat="1" ht="81" customHeight="1" hidden="1">
      <c r="A112" s="166" t="s">
        <v>399</v>
      </c>
      <c r="B112" s="46" t="s">
        <v>145</v>
      </c>
      <c r="C112" s="46" t="s">
        <v>164</v>
      </c>
      <c r="D112" s="47" t="s">
        <v>31</v>
      </c>
      <c r="E112" s="47" t="s">
        <v>379</v>
      </c>
      <c r="F112" s="49">
        <f aca="true" t="shared" si="8" ref="F112:H114">F113</f>
        <v>0</v>
      </c>
      <c r="G112" s="49">
        <f t="shared" si="8"/>
        <v>0</v>
      </c>
      <c r="H112" s="49">
        <f t="shared" si="8"/>
        <v>0</v>
      </c>
    </row>
    <row r="113" spans="1:8" ht="67.5" customHeight="1" hidden="1">
      <c r="A113" s="50" t="s">
        <v>393</v>
      </c>
      <c r="B113" s="46" t="s">
        <v>145</v>
      </c>
      <c r="C113" s="46" t="s">
        <v>164</v>
      </c>
      <c r="D113" s="46" t="s">
        <v>100</v>
      </c>
      <c r="E113" s="46" t="s">
        <v>207</v>
      </c>
      <c r="F113" s="21">
        <f t="shared" si="8"/>
        <v>0</v>
      </c>
      <c r="G113" s="21">
        <f t="shared" si="8"/>
        <v>0</v>
      </c>
      <c r="H113" s="21">
        <f t="shared" si="8"/>
        <v>0</v>
      </c>
    </row>
    <row r="114" spans="1:8" ht="51" customHeight="1" hidden="1">
      <c r="A114" s="50" t="s">
        <v>206</v>
      </c>
      <c r="B114" s="46" t="s">
        <v>145</v>
      </c>
      <c r="C114" s="46" t="s">
        <v>164</v>
      </c>
      <c r="D114" s="46" t="s">
        <v>100</v>
      </c>
      <c r="E114" s="46" t="s">
        <v>207</v>
      </c>
      <c r="F114" s="21">
        <f t="shared" si="8"/>
        <v>0</v>
      </c>
      <c r="G114" s="21">
        <f t="shared" si="8"/>
        <v>0</v>
      </c>
      <c r="H114" s="21">
        <f t="shared" si="8"/>
        <v>0</v>
      </c>
    </row>
    <row r="115" spans="1:8" ht="19.5" customHeight="1" hidden="1">
      <c r="A115" s="50" t="s">
        <v>392</v>
      </c>
      <c r="B115" s="46" t="s">
        <v>145</v>
      </c>
      <c r="C115" s="46" t="s">
        <v>164</v>
      </c>
      <c r="D115" s="46" t="s">
        <v>100</v>
      </c>
      <c r="E115" s="46" t="s">
        <v>126</v>
      </c>
      <c r="F115" s="21"/>
      <c r="G115" s="21"/>
      <c r="H115" s="21"/>
    </row>
    <row r="116" spans="1:8" ht="81" customHeight="1" hidden="1">
      <c r="A116" s="167" t="s">
        <v>132</v>
      </c>
      <c r="B116" s="46" t="s">
        <v>145</v>
      </c>
      <c r="C116" s="46" t="s">
        <v>164</v>
      </c>
      <c r="D116" s="46" t="s">
        <v>424</v>
      </c>
      <c r="E116" s="46" t="s">
        <v>379</v>
      </c>
      <c r="F116" s="21">
        <f aca="true" t="shared" si="9" ref="F116:H117">F117</f>
        <v>0</v>
      </c>
      <c r="G116" s="21">
        <f t="shared" si="9"/>
        <v>0</v>
      </c>
      <c r="H116" s="21">
        <f t="shared" si="9"/>
        <v>0</v>
      </c>
    </row>
    <row r="117" spans="1:8" ht="51.75" customHeight="1" hidden="1">
      <c r="A117" s="87" t="s">
        <v>206</v>
      </c>
      <c r="B117" s="46" t="s">
        <v>145</v>
      </c>
      <c r="C117" s="46" t="s">
        <v>164</v>
      </c>
      <c r="D117" s="46" t="s">
        <v>424</v>
      </c>
      <c r="E117" s="46" t="s">
        <v>207</v>
      </c>
      <c r="F117" s="21">
        <f t="shared" si="9"/>
        <v>0</v>
      </c>
      <c r="G117" s="21">
        <f t="shared" si="9"/>
        <v>0</v>
      </c>
      <c r="H117" s="21">
        <f t="shared" si="9"/>
        <v>0</v>
      </c>
    </row>
    <row r="118" spans="1:8" ht="17.25" customHeight="1" hidden="1">
      <c r="A118" s="87" t="s">
        <v>392</v>
      </c>
      <c r="B118" s="46" t="s">
        <v>145</v>
      </c>
      <c r="C118" s="46" t="s">
        <v>164</v>
      </c>
      <c r="D118" s="46" t="s">
        <v>424</v>
      </c>
      <c r="E118" s="46" t="s">
        <v>126</v>
      </c>
      <c r="F118" s="21"/>
      <c r="G118" s="21"/>
      <c r="H118" s="21"/>
    </row>
    <row r="119" spans="1:8" ht="66.75" customHeight="1" hidden="1">
      <c r="A119" s="45" t="s">
        <v>687</v>
      </c>
      <c r="B119" s="47" t="s">
        <v>145</v>
      </c>
      <c r="C119" s="47" t="s">
        <v>164</v>
      </c>
      <c r="D119" s="47" t="s">
        <v>688</v>
      </c>
      <c r="E119" s="47" t="s">
        <v>379</v>
      </c>
      <c r="F119" s="49">
        <f aca="true" t="shared" si="10" ref="F119:H120">F120</f>
        <v>0</v>
      </c>
      <c r="G119" s="49">
        <f t="shared" si="10"/>
        <v>0</v>
      </c>
      <c r="H119" s="49">
        <f t="shared" si="10"/>
        <v>0</v>
      </c>
    </row>
    <row r="120" spans="1:8" ht="78" customHeight="1" hidden="1">
      <c r="A120" s="87" t="s">
        <v>180</v>
      </c>
      <c r="B120" s="46" t="s">
        <v>145</v>
      </c>
      <c r="C120" s="46" t="s">
        <v>164</v>
      </c>
      <c r="D120" s="46" t="s">
        <v>688</v>
      </c>
      <c r="E120" s="46" t="s">
        <v>150</v>
      </c>
      <c r="F120" s="21">
        <f t="shared" si="10"/>
        <v>0</v>
      </c>
      <c r="G120" s="21">
        <f t="shared" si="10"/>
        <v>0</v>
      </c>
      <c r="H120" s="21">
        <f t="shared" si="10"/>
        <v>0</v>
      </c>
    </row>
    <row r="121" spans="1:8" ht="35.25" customHeight="1" hidden="1">
      <c r="A121" s="50" t="s">
        <v>182</v>
      </c>
      <c r="B121" s="46" t="s">
        <v>145</v>
      </c>
      <c r="C121" s="46" t="s">
        <v>164</v>
      </c>
      <c r="D121" s="46" t="s">
        <v>688</v>
      </c>
      <c r="E121" s="46" t="s">
        <v>181</v>
      </c>
      <c r="F121" s="21"/>
      <c r="G121" s="21"/>
      <c r="H121" s="21"/>
    </row>
    <row r="122" spans="1:8" ht="34.5" customHeight="1">
      <c r="A122" s="87" t="s">
        <v>148</v>
      </c>
      <c r="B122" s="46" t="s">
        <v>145</v>
      </c>
      <c r="C122" s="46" t="s">
        <v>164</v>
      </c>
      <c r="D122" s="46" t="s">
        <v>14</v>
      </c>
      <c r="E122" s="46" t="s">
        <v>379</v>
      </c>
      <c r="F122" s="21">
        <f>F123</f>
        <v>7593.745</v>
      </c>
      <c r="G122" s="21">
        <f>G123</f>
        <v>7363.745</v>
      </c>
      <c r="H122" s="21">
        <f>H123</f>
        <v>7363.745</v>
      </c>
    </row>
    <row r="123" spans="1:8" ht="51" customHeight="1">
      <c r="A123" s="87" t="s">
        <v>149</v>
      </c>
      <c r="B123" s="46" t="s">
        <v>145</v>
      </c>
      <c r="C123" s="46" t="s">
        <v>164</v>
      </c>
      <c r="D123" s="46" t="s">
        <v>15</v>
      </c>
      <c r="E123" s="46" t="s">
        <v>379</v>
      </c>
      <c r="F123" s="21">
        <f>F124+F129+F132+F135+F140+F158+F161+F164+F167+F170</f>
        <v>7593.745</v>
      </c>
      <c r="G123" s="21">
        <f>G124+G129+G132+G135+G140+G158+G161+G164+G167+G170</f>
        <v>7363.745</v>
      </c>
      <c r="H123" s="21">
        <f>H124+H129+H132+H135+H140+H158+H161+H164+H167+H170</f>
        <v>7363.745</v>
      </c>
    </row>
    <row r="124" spans="1:8" s="152" customFormat="1" ht="49.5" customHeight="1">
      <c r="A124" s="45" t="s">
        <v>503</v>
      </c>
      <c r="B124" s="47" t="s">
        <v>145</v>
      </c>
      <c r="C124" s="47" t="s">
        <v>164</v>
      </c>
      <c r="D124" s="47" t="s">
        <v>18</v>
      </c>
      <c r="E124" s="47" t="s">
        <v>379</v>
      </c>
      <c r="F124" s="49">
        <f>F125+F127</f>
        <v>5658.485</v>
      </c>
      <c r="G124" s="49">
        <f>G125+G127</f>
        <v>5658.485</v>
      </c>
      <c r="H124" s="49">
        <f>H125+H127</f>
        <v>5658.485</v>
      </c>
    </row>
    <row r="125" spans="1:8" ht="96" customHeight="1">
      <c r="A125" s="87" t="s">
        <v>180</v>
      </c>
      <c r="B125" s="46" t="s">
        <v>145</v>
      </c>
      <c r="C125" s="46" t="s">
        <v>164</v>
      </c>
      <c r="D125" s="46" t="s">
        <v>18</v>
      </c>
      <c r="E125" s="46" t="s">
        <v>150</v>
      </c>
      <c r="F125" s="21">
        <f>F126</f>
        <v>5458.985</v>
      </c>
      <c r="G125" s="21">
        <f>G126</f>
        <v>5458.985</v>
      </c>
      <c r="H125" s="21">
        <f>H126</f>
        <v>5458.985</v>
      </c>
    </row>
    <row r="126" spans="1:8" ht="34.5" customHeight="1">
      <c r="A126" s="50" t="s">
        <v>182</v>
      </c>
      <c r="B126" s="46" t="s">
        <v>145</v>
      </c>
      <c r="C126" s="46" t="s">
        <v>164</v>
      </c>
      <c r="D126" s="46" t="s">
        <v>18</v>
      </c>
      <c r="E126" s="46" t="s">
        <v>181</v>
      </c>
      <c r="F126" s="21">
        <f>4147.454+59+1252.531</f>
        <v>5458.985</v>
      </c>
      <c r="G126" s="21">
        <f>4147.454+59+1252.531</f>
        <v>5458.985</v>
      </c>
      <c r="H126" s="21">
        <f>4147.454+59+1252.531</f>
        <v>5458.985</v>
      </c>
    </row>
    <row r="127" spans="1:8" ht="35.25" customHeight="1">
      <c r="A127" s="87" t="s">
        <v>183</v>
      </c>
      <c r="B127" s="46" t="s">
        <v>145</v>
      </c>
      <c r="C127" s="46" t="s">
        <v>164</v>
      </c>
      <c r="D127" s="46" t="s">
        <v>18</v>
      </c>
      <c r="E127" s="46" t="s">
        <v>154</v>
      </c>
      <c r="F127" s="21">
        <f>F128</f>
        <v>199.5</v>
      </c>
      <c r="G127" s="21">
        <f>G128</f>
        <v>199.5</v>
      </c>
      <c r="H127" s="21">
        <f>H128</f>
        <v>199.5</v>
      </c>
    </row>
    <row r="128" spans="1:8" ht="49.5" customHeight="1">
      <c r="A128" s="50" t="s">
        <v>184</v>
      </c>
      <c r="B128" s="46" t="s">
        <v>145</v>
      </c>
      <c r="C128" s="46" t="s">
        <v>164</v>
      </c>
      <c r="D128" s="46" t="s">
        <v>18</v>
      </c>
      <c r="E128" s="46" t="s">
        <v>185</v>
      </c>
      <c r="F128" s="21">
        <v>199.5</v>
      </c>
      <c r="G128" s="21">
        <v>199.5</v>
      </c>
      <c r="H128" s="21">
        <v>199.5</v>
      </c>
    </row>
    <row r="129" spans="1:8" s="152" customFormat="1" ht="15.75" customHeight="1" hidden="1">
      <c r="A129" s="45" t="s">
        <v>192</v>
      </c>
      <c r="B129" s="47" t="s">
        <v>145</v>
      </c>
      <c r="C129" s="47" t="s">
        <v>164</v>
      </c>
      <c r="D129" s="47" t="s">
        <v>22</v>
      </c>
      <c r="E129" s="47" t="s">
        <v>379</v>
      </c>
      <c r="F129" s="49">
        <f aca="true" t="shared" si="11" ref="F129:H130">F130</f>
        <v>0</v>
      </c>
      <c r="G129" s="49">
        <f t="shared" si="11"/>
        <v>0</v>
      </c>
      <c r="H129" s="49">
        <f t="shared" si="11"/>
        <v>0</v>
      </c>
    </row>
    <row r="130" spans="1:8" ht="15.75" customHeight="1" hidden="1">
      <c r="A130" s="87" t="s">
        <v>188</v>
      </c>
      <c r="B130" s="46" t="s">
        <v>145</v>
      </c>
      <c r="C130" s="46" t="s">
        <v>164</v>
      </c>
      <c r="D130" s="46" t="s">
        <v>22</v>
      </c>
      <c r="E130" s="46" t="s">
        <v>189</v>
      </c>
      <c r="F130" s="21">
        <f t="shared" si="11"/>
        <v>0</v>
      </c>
      <c r="G130" s="21">
        <f t="shared" si="11"/>
        <v>0</v>
      </c>
      <c r="H130" s="21">
        <f t="shared" si="11"/>
        <v>0</v>
      </c>
    </row>
    <row r="131" spans="1:8" ht="15.75" customHeight="1" hidden="1">
      <c r="A131" s="87" t="s">
        <v>192</v>
      </c>
      <c r="B131" s="46" t="s">
        <v>145</v>
      </c>
      <c r="C131" s="46" t="s">
        <v>164</v>
      </c>
      <c r="D131" s="46" t="s">
        <v>22</v>
      </c>
      <c r="E131" s="46" t="s">
        <v>193</v>
      </c>
      <c r="F131" s="21"/>
      <c r="G131" s="21"/>
      <c r="H131" s="21"/>
    </row>
    <row r="132" spans="1:8" s="152" customFormat="1" ht="63" customHeight="1">
      <c r="A132" s="45" t="s">
        <v>341</v>
      </c>
      <c r="B132" s="47" t="s">
        <v>145</v>
      </c>
      <c r="C132" s="47" t="s">
        <v>164</v>
      </c>
      <c r="D132" s="47" t="s">
        <v>23</v>
      </c>
      <c r="E132" s="47" t="s">
        <v>379</v>
      </c>
      <c r="F132" s="49">
        <f aca="true" t="shared" si="12" ref="F132:H133">F133</f>
        <v>420.96</v>
      </c>
      <c r="G132" s="49">
        <f t="shared" si="12"/>
        <v>420.96</v>
      </c>
      <c r="H132" s="49">
        <f t="shared" si="12"/>
        <v>420.96</v>
      </c>
    </row>
    <row r="133" spans="1:8" ht="35.25" customHeight="1">
      <c r="A133" s="87" t="s">
        <v>183</v>
      </c>
      <c r="B133" s="46" t="s">
        <v>145</v>
      </c>
      <c r="C133" s="46" t="s">
        <v>164</v>
      </c>
      <c r="D133" s="46" t="s">
        <v>23</v>
      </c>
      <c r="E133" s="46" t="s">
        <v>154</v>
      </c>
      <c r="F133" s="21">
        <f t="shared" si="12"/>
        <v>420.96</v>
      </c>
      <c r="G133" s="21">
        <f t="shared" si="12"/>
        <v>420.96</v>
      </c>
      <c r="H133" s="21">
        <f t="shared" si="12"/>
        <v>420.96</v>
      </c>
    </row>
    <row r="134" spans="1:8" ht="49.5" customHeight="1">
      <c r="A134" s="50" t="s">
        <v>184</v>
      </c>
      <c r="B134" s="46" t="s">
        <v>145</v>
      </c>
      <c r="C134" s="46" t="s">
        <v>164</v>
      </c>
      <c r="D134" s="46" t="s">
        <v>23</v>
      </c>
      <c r="E134" s="46" t="s">
        <v>185</v>
      </c>
      <c r="F134" s="21">
        <v>420.96</v>
      </c>
      <c r="G134" s="21">
        <v>420.96</v>
      </c>
      <c r="H134" s="21">
        <v>420.96</v>
      </c>
    </row>
    <row r="135" spans="1:8" ht="16.5" customHeight="1">
      <c r="A135" s="119" t="s">
        <v>463</v>
      </c>
      <c r="B135" s="47" t="s">
        <v>145</v>
      </c>
      <c r="C135" s="47" t="s">
        <v>164</v>
      </c>
      <c r="D135" s="47" t="s">
        <v>464</v>
      </c>
      <c r="E135" s="47" t="s">
        <v>379</v>
      </c>
      <c r="F135" s="49">
        <f>F136+F138</f>
        <v>1134.3</v>
      </c>
      <c r="G135" s="49">
        <f>G136+G138</f>
        <v>1134.3</v>
      </c>
      <c r="H135" s="49">
        <f>H136+H138</f>
        <v>1134.3</v>
      </c>
    </row>
    <row r="136" spans="1:8" ht="34.5" customHeight="1">
      <c r="A136" s="87" t="s">
        <v>183</v>
      </c>
      <c r="B136" s="46" t="s">
        <v>145</v>
      </c>
      <c r="C136" s="46" t="s">
        <v>164</v>
      </c>
      <c r="D136" s="46" t="s">
        <v>464</v>
      </c>
      <c r="E136" s="46" t="s">
        <v>154</v>
      </c>
      <c r="F136" s="21">
        <f>F137</f>
        <v>1134.3</v>
      </c>
      <c r="G136" s="21">
        <f>G137</f>
        <v>1134.3</v>
      </c>
      <c r="H136" s="21">
        <f>H137</f>
        <v>1134.3</v>
      </c>
    </row>
    <row r="137" spans="1:8" ht="48.75" customHeight="1">
      <c r="A137" s="50" t="s">
        <v>184</v>
      </c>
      <c r="B137" s="46" t="s">
        <v>145</v>
      </c>
      <c r="C137" s="46" t="s">
        <v>164</v>
      </c>
      <c r="D137" s="46" t="s">
        <v>464</v>
      </c>
      <c r="E137" s="46" t="s">
        <v>185</v>
      </c>
      <c r="F137" s="21">
        <f>767.4+366.9</f>
        <v>1134.3</v>
      </c>
      <c r="G137" s="21">
        <f>767.4+366.9</f>
        <v>1134.3</v>
      </c>
      <c r="H137" s="21">
        <f>767.4+366.9</f>
        <v>1134.3</v>
      </c>
    </row>
    <row r="138" spans="1:8" ht="21.75" customHeight="1" hidden="1">
      <c r="A138" s="87" t="s">
        <v>188</v>
      </c>
      <c r="B138" s="46" t="s">
        <v>145</v>
      </c>
      <c r="C138" s="46" t="s">
        <v>164</v>
      </c>
      <c r="D138" s="46" t="s">
        <v>464</v>
      </c>
      <c r="E138" s="46" t="s">
        <v>189</v>
      </c>
      <c r="F138" s="21">
        <f>F139</f>
        <v>0</v>
      </c>
      <c r="G138" s="21">
        <f>G139</f>
        <v>0</v>
      </c>
      <c r="H138" s="21">
        <f>H139</f>
        <v>0</v>
      </c>
    </row>
    <row r="139" spans="1:8" ht="21" customHeight="1" hidden="1">
      <c r="A139" s="154" t="s">
        <v>186</v>
      </c>
      <c r="B139" s="46" t="s">
        <v>145</v>
      </c>
      <c r="C139" s="46" t="s">
        <v>164</v>
      </c>
      <c r="D139" s="46" t="s">
        <v>464</v>
      </c>
      <c r="E139" s="46" t="s">
        <v>187</v>
      </c>
      <c r="F139" s="21"/>
      <c r="G139" s="21"/>
      <c r="H139" s="21"/>
    </row>
    <row r="140" spans="1:8" s="152" customFormat="1" ht="18" customHeight="1" hidden="1">
      <c r="A140" s="168" t="s">
        <v>491</v>
      </c>
      <c r="B140" s="47" t="s">
        <v>145</v>
      </c>
      <c r="C140" s="47" t="s">
        <v>164</v>
      </c>
      <c r="D140" s="47" t="s">
        <v>492</v>
      </c>
      <c r="E140" s="47" t="s">
        <v>379</v>
      </c>
      <c r="F140" s="49">
        <f>F142+F143</f>
        <v>0</v>
      </c>
      <c r="G140" s="49">
        <f>G142+G143</f>
        <v>0</v>
      </c>
      <c r="H140" s="49">
        <f>H142+H143</f>
        <v>0</v>
      </c>
    </row>
    <row r="141" spans="1:8" s="152" customFormat="1" ht="36.75" customHeight="1" hidden="1">
      <c r="A141" s="87" t="s">
        <v>183</v>
      </c>
      <c r="B141" s="46" t="s">
        <v>145</v>
      </c>
      <c r="C141" s="46" t="s">
        <v>164</v>
      </c>
      <c r="D141" s="46" t="s">
        <v>492</v>
      </c>
      <c r="E141" s="46" t="s">
        <v>154</v>
      </c>
      <c r="F141" s="21">
        <f>F142</f>
        <v>0</v>
      </c>
      <c r="G141" s="21">
        <f>G142</f>
        <v>0</v>
      </c>
      <c r="H141" s="21">
        <f>H142</f>
        <v>0</v>
      </c>
    </row>
    <row r="142" spans="1:8" ht="48.75" customHeight="1" hidden="1">
      <c r="A142" s="50" t="s">
        <v>184</v>
      </c>
      <c r="B142" s="46" t="s">
        <v>145</v>
      </c>
      <c r="C142" s="46" t="s">
        <v>164</v>
      </c>
      <c r="D142" s="46" t="s">
        <v>492</v>
      </c>
      <c r="E142" s="46" t="s">
        <v>185</v>
      </c>
      <c r="F142" s="21"/>
      <c r="G142" s="21"/>
      <c r="H142" s="21"/>
    </row>
    <row r="143" spans="1:8" ht="21" customHeight="1" hidden="1">
      <c r="A143" s="87" t="s">
        <v>188</v>
      </c>
      <c r="B143" s="46" t="s">
        <v>145</v>
      </c>
      <c r="C143" s="46" t="s">
        <v>164</v>
      </c>
      <c r="D143" s="46" t="s">
        <v>492</v>
      </c>
      <c r="E143" s="46" t="s">
        <v>189</v>
      </c>
      <c r="F143" s="21">
        <f>F144</f>
        <v>0</v>
      </c>
      <c r="G143" s="21">
        <f>G144</f>
        <v>0</v>
      </c>
      <c r="H143" s="21">
        <f>H144</f>
        <v>0</v>
      </c>
    </row>
    <row r="144" spans="1:8" ht="15.75" customHeight="1" hidden="1">
      <c r="A144" s="154" t="s">
        <v>186</v>
      </c>
      <c r="B144" s="46" t="s">
        <v>145</v>
      </c>
      <c r="C144" s="46" t="s">
        <v>164</v>
      </c>
      <c r="D144" s="46" t="s">
        <v>492</v>
      </c>
      <c r="E144" s="46" t="s">
        <v>187</v>
      </c>
      <c r="F144" s="21"/>
      <c r="G144" s="21"/>
      <c r="H144" s="21"/>
    </row>
    <row r="145" spans="1:8" s="165" customFormat="1" ht="81" customHeight="1">
      <c r="A145" s="156" t="s">
        <v>504</v>
      </c>
      <c r="B145" s="157" t="s">
        <v>145</v>
      </c>
      <c r="C145" s="157" t="s">
        <v>164</v>
      </c>
      <c r="D145" s="157" t="s">
        <v>300</v>
      </c>
      <c r="E145" s="157" t="s">
        <v>379</v>
      </c>
      <c r="F145" s="158">
        <f>F146+F152</f>
        <v>1262.1298100000001</v>
      </c>
      <c r="G145" s="158">
        <f>G146+G152</f>
        <v>2069.08755</v>
      </c>
      <c r="H145" s="158">
        <f>H146+H152</f>
        <v>2069.08755</v>
      </c>
    </row>
    <row r="146" spans="1:8" ht="38.25" customHeight="1">
      <c r="A146" s="87" t="s">
        <v>453</v>
      </c>
      <c r="B146" s="46" t="s">
        <v>145</v>
      </c>
      <c r="C146" s="46" t="s">
        <v>164</v>
      </c>
      <c r="D146" s="46" t="s">
        <v>14</v>
      </c>
      <c r="E146" s="46" t="s">
        <v>379</v>
      </c>
      <c r="F146" s="21">
        <f>F147</f>
        <v>1262.1298100000001</v>
      </c>
      <c r="G146" s="21">
        <f>G147</f>
        <v>2069.08755</v>
      </c>
      <c r="H146" s="21">
        <f>H147</f>
        <v>2069.08755</v>
      </c>
    </row>
    <row r="147" spans="1:9" ht="45.75" customHeight="1">
      <c r="A147" s="87" t="s">
        <v>149</v>
      </c>
      <c r="B147" s="46" t="s">
        <v>145</v>
      </c>
      <c r="C147" s="46" t="s">
        <v>164</v>
      </c>
      <c r="D147" s="46" t="s">
        <v>15</v>
      </c>
      <c r="E147" s="46" t="s">
        <v>379</v>
      </c>
      <c r="F147" s="21">
        <f>F148+F150</f>
        <v>1262.1298100000001</v>
      </c>
      <c r="G147" s="21">
        <f>G148+G150</f>
        <v>2069.08755</v>
      </c>
      <c r="H147" s="21">
        <f>H148+H150</f>
        <v>2069.08755</v>
      </c>
      <c r="I147" s="169"/>
    </row>
    <row r="148" spans="1:9" ht="91.5" customHeight="1">
      <c r="A148" s="87" t="s">
        <v>180</v>
      </c>
      <c r="B148" s="46" t="s">
        <v>145</v>
      </c>
      <c r="C148" s="46" t="s">
        <v>164</v>
      </c>
      <c r="D148" s="46" t="s">
        <v>505</v>
      </c>
      <c r="E148" s="46" t="s">
        <v>150</v>
      </c>
      <c r="F148" s="21">
        <f>F149</f>
        <v>1216.998</v>
      </c>
      <c r="G148" s="21">
        <f>G149</f>
        <v>1216.998</v>
      </c>
      <c r="H148" s="21">
        <f>H149</f>
        <v>1216.998</v>
      </c>
      <c r="I148" s="134"/>
    </row>
    <row r="149" spans="1:8" ht="32.25" customHeight="1">
      <c r="A149" s="87" t="s">
        <v>182</v>
      </c>
      <c r="B149" s="46" t="s">
        <v>145</v>
      </c>
      <c r="C149" s="46" t="s">
        <v>164</v>
      </c>
      <c r="D149" s="46" t="s">
        <v>505</v>
      </c>
      <c r="E149" s="46" t="s">
        <v>181</v>
      </c>
      <c r="F149" s="21">
        <f>1216.998</f>
        <v>1216.998</v>
      </c>
      <c r="G149" s="21">
        <f>1216.998</f>
        <v>1216.998</v>
      </c>
      <c r="H149" s="21">
        <f>1216.998</f>
        <v>1216.998</v>
      </c>
    </row>
    <row r="150" spans="1:8" ht="37.5" customHeight="1">
      <c r="A150" s="87" t="s">
        <v>183</v>
      </c>
      <c r="B150" s="46" t="s">
        <v>145</v>
      </c>
      <c r="C150" s="46" t="s">
        <v>164</v>
      </c>
      <c r="D150" s="46" t="s">
        <v>505</v>
      </c>
      <c r="E150" s="46" t="s">
        <v>154</v>
      </c>
      <c r="F150" s="21">
        <f>F151</f>
        <v>45.13181000000009</v>
      </c>
      <c r="G150" s="21">
        <f>G151</f>
        <v>852.08955</v>
      </c>
      <c r="H150" s="21">
        <f>H151</f>
        <v>852.08955</v>
      </c>
    </row>
    <row r="151" spans="1:8" ht="49.5" customHeight="1">
      <c r="A151" s="50" t="s">
        <v>184</v>
      </c>
      <c r="B151" s="46" t="s">
        <v>145</v>
      </c>
      <c r="C151" s="46" t="s">
        <v>164</v>
      </c>
      <c r="D151" s="46" t="s">
        <v>505</v>
      </c>
      <c r="E151" s="46" t="s">
        <v>185</v>
      </c>
      <c r="F151" s="21">
        <f>852.08955-806.95774</f>
        <v>45.13181000000009</v>
      </c>
      <c r="G151" s="21">
        <v>852.08955</v>
      </c>
      <c r="H151" s="21">
        <v>852.08955</v>
      </c>
    </row>
    <row r="152" spans="1:8" ht="49.5" customHeight="1" hidden="1">
      <c r="A152" s="87" t="s">
        <v>453</v>
      </c>
      <c r="B152" s="46" t="s">
        <v>145</v>
      </c>
      <c r="C152" s="46" t="s">
        <v>164</v>
      </c>
      <c r="D152" s="46" t="s">
        <v>14</v>
      </c>
      <c r="E152" s="46" t="s">
        <v>379</v>
      </c>
      <c r="F152" s="21">
        <f>F153</f>
        <v>0</v>
      </c>
      <c r="G152" s="21">
        <f>G153</f>
        <v>0</v>
      </c>
      <c r="H152" s="21">
        <f>H153</f>
        <v>0</v>
      </c>
    </row>
    <row r="153" spans="1:8" ht="49.5" customHeight="1" hidden="1">
      <c r="A153" s="87" t="s">
        <v>149</v>
      </c>
      <c r="B153" s="46" t="s">
        <v>145</v>
      </c>
      <c r="C153" s="46" t="s">
        <v>164</v>
      </c>
      <c r="D153" s="46" t="s">
        <v>15</v>
      </c>
      <c r="E153" s="46" t="s">
        <v>379</v>
      </c>
      <c r="F153" s="21">
        <f>F154+F156</f>
        <v>0</v>
      </c>
      <c r="G153" s="21">
        <f>G154+G156</f>
        <v>0</v>
      </c>
      <c r="H153" s="21">
        <f>H154+H156</f>
        <v>0</v>
      </c>
    </row>
    <row r="154" spans="1:8" ht="93" customHeight="1" hidden="1">
      <c r="A154" s="87" t="s">
        <v>180</v>
      </c>
      <c r="B154" s="46" t="s">
        <v>145</v>
      </c>
      <c r="C154" s="46" t="s">
        <v>164</v>
      </c>
      <c r="D154" s="46" t="s">
        <v>829</v>
      </c>
      <c r="E154" s="46" t="s">
        <v>150</v>
      </c>
      <c r="F154" s="21">
        <f>F155</f>
        <v>0</v>
      </c>
      <c r="G154" s="21">
        <f>G155</f>
        <v>0</v>
      </c>
      <c r="H154" s="21">
        <f>H155</f>
        <v>0</v>
      </c>
    </row>
    <row r="155" spans="1:8" ht="41.25" customHeight="1" hidden="1">
      <c r="A155" s="87" t="s">
        <v>182</v>
      </c>
      <c r="B155" s="46" t="s">
        <v>145</v>
      </c>
      <c r="C155" s="46" t="s">
        <v>164</v>
      </c>
      <c r="D155" s="46" t="s">
        <v>829</v>
      </c>
      <c r="E155" s="46" t="s">
        <v>181</v>
      </c>
      <c r="F155" s="21"/>
      <c r="G155" s="21"/>
      <c r="H155" s="21"/>
    </row>
    <row r="156" spans="1:8" ht="49.5" customHeight="1" hidden="1">
      <c r="A156" s="87" t="s">
        <v>183</v>
      </c>
      <c r="B156" s="46" t="s">
        <v>145</v>
      </c>
      <c r="C156" s="46" t="s">
        <v>164</v>
      </c>
      <c r="D156" s="46" t="s">
        <v>829</v>
      </c>
      <c r="E156" s="46" t="s">
        <v>154</v>
      </c>
      <c r="F156" s="21">
        <f>F157</f>
        <v>0</v>
      </c>
      <c r="G156" s="21">
        <f>G157</f>
        <v>0</v>
      </c>
      <c r="H156" s="21">
        <f>H157</f>
        <v>0</v>
      </c>
    </row>
    <row r="157" spans="1:8" ht="49.5" customHeight="1" hidden="1">
      <c r="A157" s="50" t="s">
        <v>184</v>
      </c>
      <c r="B157" s="46" t="s">
        <v>145</v>
      </c>
      <c r="C157" s="46" t="s">
        <v>164</v>
      </c>
      <c r="D157" s="46" t="s">
        <v>829</v>
      </c>
      <c r="E157" s="46" t="s">
        <v>185</v>
      </c>
      <c r="F157" s="21"/>
      <c r="G157" s="21"/>
      <c r="H157" s="21"/>
    </row>
    <row r="158" spans="1:8" ht="45.75" customHeight="1" hidden="1">
      <c r="A158" s="119" t="s">
        <v>664</v>
      </c>
      <c r="B158" s="47" t="s">
        <v>145</v>
      </c>
      <c r="C158" s="47" t="s">
        <v>164</v>
      </c>
      <c r="D158" s="47" t="s">
        <v>665</v>
      </c>
      <c r="E158" s="47" t="s">
        <v>379</v>
      </c>
      <c r="F158" s="49">
        <f aca="true" t="shared" si="13" ref="F158:H159">F159</f>
        <v>0</v>
      </c>
      <c r="G158" s="49">
        <f t="shared" si="13"/>
        <v>0</v>
      </c>
      <c r="H158" s="49">
        <f t="shared" si="13"/>
        <v>0</v>
      </c>
    </row>
    <row r="159" spans="1:8" ht="35.25" customHeight="1" hidden="1">
      <c r="A159" s="87" t="s">
        <v>183</v>
      </c>
      <c r="B159" s="46" t="s">
        <v>145</v>
      </c>
      <c r="C159" s="46" t="s">
        <v>164</v>
      </c>
      <c r="D159" s="46" t="s">
        <v>665</v>
      </c>
      <c r="E159" s="46" t="s">
        <v>154</v>
      </c>
      <c r="F159" s="21">
        <f t="shared" si="13"/>
        <v>0</v>
      </c>
      <c r="G159" s="21">
        <f t="shared" si="13"/>
        <v>0</v>
      </c>
      <c r="H159" s="21">
        <f t="shared" si="13"/>
        <v>0</v>
      </c>
    </row>
    <row r="160" spans="1:8" ht="48" customHeight="1" hidden="1">
      <c r="A160" s="50" t="s">
        <v>184</v>
      </c>
      <c r="B160" s="46" t="s">
        <v>145</v>
      </c>
      <c r="C160" s="46" t="s">
        <v>164</v>
      </c>
      <c r="D160" s="46" t="s">
        <v>665</v>
      </c>
      <c r="E160" s="46" t="s">
        <v>185</v>
      </c>
      <c r="F160" s="21"/>
      <c r="G160" s="21"/>
      <c r="H160" s="21"/>
    </row>
    <row r="161" spans="1:8" ht="34.5" customHeight="1" hidden="1">
      <c r="A161" s="156" t="s">
        <v>774</v>
      </c>
      <c r="B161" s="157" t="s">
        <v>145</v>
      </c>
      <c r="C161" s="157" t="s">
        <v>164</v>
      </c>
      <c r="D161" s="157" t="s">
        <v>775</v>
      </c>
      <c r="E161" s="157" t="s">
        <v>379</v>
      </c>
      <c r="F161" s="158">
        <f aca="true" t="shared" si="14" ref="F161:H162">F162</f>
        <v>0</v>
      </c>
      <c r="G161" s="158">
        <f t="shared" si="14"/>
        <v>0</v>
      </c>
      <c r="H161" s="158">
        <f t="shared" si="14"/>
        <v>0</v>
      </c>
    </row>
    <row r="162" spans="1:8" ht="36" customHeight="1" hidden="1">
      <c r="A162" s="87" t="s">
        <v>183</v>
      </c>
      <c r="B162" s="46" t="s">
        <v>145</v>
      </c>
      <c r="C162" s="46" t="s">
        <v>164</v>
      </c>
      <c r="D162" s="46" t="s">
        <v>775</v>
      </c>
      <c r="E162" s="46" t="s">
        <v>154</v>
      </c>
      <c r="F162" s="21">
        <f t="shared" si="14"/>
        <v>0</v>
      </c>
      <c r="G162" s="21">
        <f t="shared" si="14"/>
        <v>0</v>
      </c>
      <c r="H162" s="21">
        <f t="shared" si="14"/>
        <v>0</v>
      </c>
    </row>
    <row r="163" spans="1:8" ht="48.75" customHeight="1" hidden="1">
      <c r="A163" s="50" t="s">
        <v>184</v>
      </c>
      <c r="B163" s="46" t="s">
        <v>145</v>
      </c>
      <c r="C163" s="46" t="s">
        <v>164</v>
      </c>
      <c r="D163" s="46" t="s">
        <v>775</v>
      </c>
      <c r="E163" s="46" t="s">
        <v>185</v>
      </c>
      <c r="F163" s="21"/>
      <c r="G163" s="21"/>
      <c r="H163" s="21"/>
    </row>
    <row r="164" spans="1:8" ht="81" customHeight="1" hidden="1">
      <c r="A164" s="119" t="s">
        <v>865</v>
      </c>
      <c r="B164" s="47" t="s">
        <v>145</v>
      </c>
      <c r="C164" s="47" t="s">
        <v>164</v>
      </c>
      <c r="D164" s="47" t="s">
        <v>866</v>
      </c>
      <c r="E164" s="47" t="s">
        <v>379</v>
      </c>
      <c r="F164" s="49">
        <f aca="true" t="shared" si="15" ref="F164:H165">F165</f>
        <v>0</v>
      </c>
      <c r="G164" s="49">
        <f t="shared" si="15"/>
        <v>0</v>
      </c>
      <c r="H164" s="49">
        <f t="shared" si="15"/>
        <v>0</v>
      </c>
    </row>
    <row r="165" spans="1:8" ht="48.75" customHeight="1" hidden="1">
      <c r="A165" s="87" t="s">
        <v>183</v>
      </c>
      <c r="B165" s="46" t="s">
        <v>145</v>
      </c>
      <c r="C165" s="46" t="s">
        <v>164</v>
      </c>
      <c r="D165" s="46" t="s">
        <v>866</v>
      </c>
      <c r="E165" s="46" t="s">
        <v>154</v>
      </c>
      <c r="F165" s="21">
        <f t="shared" si="15"/>
        <v>0</v>
      </c>
      <c r="G165" s="21">
        <f t="shared" si="15"/>
        <v>0</v>
      </c>
      <c r="H165" s="21">
        <f t="shared" si="15"/>
        <v>0</v>
      </c>
    </row>
    <row r="166" spans="1:8" ht="48.75" customHeight="1" hidden="1">
      <c r="A166" s="50" t="s">
        <v>184</v>
      </c>
      <c r="B166" s="46" t="s">
        <v>145</v>
      </c>
      <c r="C166" s="46" t="s">
        <v>164</v>
      </c>
      <c r="D166" s="46" t="s">
        <v>866</v>
      </c>
      <c r="E166" s="46" t="s">
        <v>185</v>
      </c>
      <c r="F166" s="21"/>
      <c r="G166" s="21"/>
      <c r="H166" s="21"/>
    </row>
    <row r="167" spans="1:8" ht="48.75" customHeight="1">
      <c r="A167" s="119" t="s">
        <v>867</v>
      </c>
      <c r="B167" s="47" t="s">
        <v>145</v>
      </c>
      <c r="C167" s="47" t="s">
        <v>164</v>
      </c>
      <c r="D167" s="47" t="s">
        <v>868</v>
      </c>
      <c r="E167" s="47" t="s">
        <v>379</v>
      </c>
      <c r="F167" s="49">
        <f aca="true" t="shared" si="16" ref="F167:H168">F168</f>
        <v>150</v>
      </c>
      <c r="G167" s="49">
        <f t="shared" si="16"/>
        <v>150</v>
      </c>
      <c r="H167" s="49">
        <f t="shared" si="16"/>
        <v>150</v>
      </c>
    </row>
    <row r="168" spans="1:8" ht="39.75" customHeight="1">
      <c r="A168" s="87" t="s">
        <v>183</v>
      </c>
      <c r="B168" s="46" t="s">
        <v>145</v>
      </c>
      <c r="C168" s="46" t="s">
        <v>164</v>
      </c>
      <c r="D168" s="46" t="s">
        <v>868</v>
      </c>
      <c r="E168" s="46" t="s">
        <v>154</v>
      </c>
      <c r="F168" s="21">
        <f t="shared" si="16"/>
        <v>150</v>
      </c>
      <c r="G168" s="21">
        <f t="shared" si="16"/>
        <v>150</v>
      </c>
      <c r="H168" s="21">
        <f t="shared" si="16"/>
        <v>150</v>
      </c>
    </row>
    <row r="169" spans="1:8" ht="48.75" customHeight="1">
      <c r="A169" s="50" t="s">
        <v>184</v>
      </c>
      <c r="B169" s="46" t="s">
        <v>145</v>
      </c>
      <c r="C169" s="46" t="s">
        <v>164</v>
      </c>
      <c r="D169" s="46" t="s">
        <v>868</v>
      </c>
      <c r="E169" s="46" t="s">
        <v>185</v>
      </c>
      <c r="F169" s="21">
        <v>150</v>
      </c>
      <c r="G169" s="21">
        <v>150</v>
      </c>
      <c r="H169" s="21">
        <v>150</v>
      </c>
    </row>
    <row r="170" spans="1:8" ht="48.75" customHeight="1">
      <c r="A170" s="119" t="s">
        <v>996</v>
      </c>
      <c r="B170" s="47" t="s">
        <v>145</v>
      </c>
      <c r="C170" s="47" t="s">
        <v>164</v>
      </c>
      <c r="D170" s="47" t="s">
        <v>995</v>
      </c>
      <c r="E170" s="47" t="s">
        <v>379</v>
      </c>
      <c r="F170" s="49">
        <f aca="true" t="shared" si="17" ref="F170:H171">F171</f>
        <v>230</v>
      </c>
      <c r="G170" s="49">
        <f t="shared" si="17"/>
        <v>0</v>
      </c>
      <c r="H170" s="49">
        <f t="shared" si="17"/>
        <v>0</v>
      </c>
    </row>
    <row r="171" spans="1:8" ht="42" customHeight="1">
      <c r="A171" s="87" t="s">
        <v>183</v>
      </c>
      <c r="B171" s="46" t="s">
        <v>145</v>
      </c>
      <c r="C171" s="46" t="s">
        <v>164</v>
      </c>
      <c r="D171" s="46" t="s">
        <v>995</v>
      </c>
      <c r="E171" s="46" t="s">
        <v>154</v>
      </c>
      <c r="F171" s="21">
        <f t="shared" si="17"/>
        <v>230</v>
      </c>
      <c r="G171" s="21">
        <f t="shared" si="17"/>
        <v>0</v>
      </c>
      <c r="H171" s="21">
        <f t="shared" si="17"/>
        <v>0</v>
      </c>
    </row>
    <row r="172" spans="1:8" ht="48.75" customHeight="1">
      <c r="A172" s="50" t="s">
        <v>184</v>
      </c>
      <c r="B172" s="46" t="s">
        <v>145</v>
      </c>
      <c r="C172" s="46" t="s">
        <v>164</v>
      </c>
      <c r="D172" s="46" t="s">
        <v>995</v>
      </c>
      <c r="E172" s="46" t="s">
        <v>185</v>
      </c>
      <c r="F172" s="21">
        <v>230</v>
      </c>
      <c r="G172" s="21">
        <v>0</v>
      </c>
      <c r="H172" s="21">
        <v>0</v>
      </c>
    </row>
    <row r="173" spans="1:8" s="152" customFormat="1" ht="50.25" customHeight="1">
      <c r="A173" s="45" t="s">
        <v>946</v>
      </c>
      <c r="B173" s="47" t="s">
        <v>145</v>
      </c>
      <c r="C173" s="47" t="s">
        <v>164</v>
      </c>
      <c r="D173" s="47" t="s">
        <v>32</v>
      </c>
      <c r="E173" s="47" t="s">
        <v>379</v>
      </c>
      <c r="F173" s="49">
        <f>F174+F177+F185+F188</f>
        <v>146</v>
      </c>
      <c r="G173" s="49">
        <f>G174+G177+G185+G188</f>
        <v>100</v>
      </c>
      <c r="H173" s="49">
        <f>H174+H177+H185+H188</f>
        <v>120</v>
      </c>
    </row>
    <row r="174" spans="1:8" s="170" customFormat="1" ht="35.25" customHeight="1" hidden="1">
      <c r="A174" s="48" t="s">
        <v>34</v>
      </c>
      <c r="B174" s="46" t="s">
        <v>145</v>
      </c>
      <c r="C174" s="46" t="s">
        <v>164</v>
      </c>
      <c r="D174" s="79" t="s">
        <v>33</v>
      </c>
      <c r="E174" s="46" t="s">
        <v>379</v>
      </c>
      <c r="F174" s="21">
        <f aca="true" t="shared" si="18" ref="F174:H175">F175</f>
        <v>0</v>
      </c>
      <c r="G174" s="21">
        <f t="shared" si="18"/>
        <v>0</v>
      </c>
      <c r="H174" s="21">
        <f t="shared" si="18"/>
        <v>0</v>
      </c>
    </row>
    <row r="175" spans="1:8" ht="39" customHeight="1" hidden="1">
      <c r="A175" s="87" t="s">
        <v>183</v>
      </c>
      <c r="B175" s="46" t="s">
        <v>145</v>
      </c>
      <c r="C175" s="46" t="s">
        <v>164</v>
      </c>
      <c r="D175" s="79" t="s">
        <v>35</v>
      </c>
      <c r="E175" s="46" t="s">
        <v>154</v>
      </c>
      <c r="F175" s="21">
        <f t="shared" si="18"/>
        <v>0</v>
      </c>
      <c r="G175" s="21">
        <f t="shared" si="18"/>
        <v>0</v>
      </c>
      <c r="H175" s="21">
        <f t="shared" si="18"/>
        <v>0</v>
      </c>
    </row>
    <row r="176" spans="1:8" ht="47.25" customHeight="1" hidden="1">
      <c r="A176" s="50" t="s">
        <v>184</v>
      </c>
      <c r="B176" s="46" t="s">
        <v>145</v>
      </c>
      <c r="C176" s="46" t="s">
        <v>164</v>
      </c>
      <c r="D176" s="79" t="s">
        <v>36</v>
      </c>
      <c r="E176" s="46" t="s">
        <v>185</v>
      </c>
      <c r="F176" s="21"/>
      <c r="G176" s="21"/>
      <c r="H176" s="21"/>
    </row>
    <row r="177" spans="1:8" ht="36" customHeight="1">
      <c r="A177" s="171" t="s">
        <v>277</v>
      </c>
      <c r="B177" s="46" t="s">
        <v>145</v>
      </c>
      <c r="C177" s="46" t="s">
        <v>164</v>
      </c>
      <c r="D177" s="79" t="s">
        <v>50</v>
      </c>
      <c r="E177" s="46" t="s">
        <v>379</v>
      </c>
      <c r="F177" s="21">
        <f aca="true" t="shared" si="19" ref="F177:H180">F178</f>
        <v>63</v>
      </c>
      <c r="G177" s="21">
        <f t="shared" si="19"/>
        <v>0</v>
      </c>
      <c r="H177" s="21">
        <f t="shared" si="19"/>
        <v>0</v>
      </c>
    </row>
    <row r="178" spans="1:8" ht="63.75" customHeight="1">
      <c r="A178" s="45" t="s">
        <v>610</v>
      </c>
      <c r="B178" s="47" t="s">
        <v>145</v>
      </c>
      <c r="C178" s="47" t="s">
        <v>164</v>
      </c>
      <c r="D178" s="47" t="s">
        <v>300</v>
      </c>
      <c r="E178" s="47" t="s">
        <v>379</v>
      </c>
      <c r="F178" s="49">
        <f>F179+F182</f>
        <v>63</v>
      </c>
      <c r="G178" s="49">
        <f>G179+G182</f>
        <v>0</v>
      </c>
      <c r="H178" s="49">
        <f>H179+H182</f>
        <v>0</v>
      </c>
    </row>
    <row r="179" spans="1:8" ht="90" customHeight="1" hidden="1">
      <c r="A179" s="87" t="s">
        <v>626</v>
      </c>
      <c r="B179" s="46" t="s">
        <v>145</v>
      </c>
      <c r="C179" s="46" t="s">
        <v>164</v>
      </c>
      <c r="D179" s="46" t="s">
        <v>616</v>
      </c>
      <c r="E179" s="46" t="s">
        <v>379</v>
      </c>
      <c r="F179" s="21">
        <f t="shared" si="19"/>
        <v>0</v>
      </c>
      <c r="G179" s="21">
        <f t="shared" si="19"/>
        <v>0</v>
      </c>
      <c r="H179" s="21">
        <f t="shared" si="19"/>
        <v>0</v>
      </c>
    </row>
    <row r="180" spans="1:8" ht="49.5" customHeight="1" hidden="1">
      <c r="A180" s="50" t="s">
        <v>542</v>
      </c>
      <c r="B180" s="46" t="s">
        <v>145</v>
      </c>
      <c r="C180" s="46" t="s">
        <v>164</v>
      </c>
      <c r="D180" s="46" t="s">
        <v>616</v>
      </c>
      <c r="E180" s="46" t="s">
        <v>543</v>
      </c>
      <c r="F180" s="21">
        <f t="shared" si="19"/>
        <v>0</v>
      </c>
      <c r="G180" s="21">
        <f t="shared" si="19"/>
        <v>0</v>
      </c>
      <c r="H180" s="21">
        <f t="shared" si="19"/>
        <v>0</v>
      </c>
    </row>
    <row r="181" spans="1:8" ht="16.5" customHeight="1" hidden="1">
      <c r="A181" s="50" t="s">
        <v>544</v>
      </c>
      <c r="B181" s="46" t="s">
        <v>145</v>
      </c>
      <c r="C181" s="46" t="s">
        <v>164</v>
      </c>
      <c r="D181" s="46" t="s">
        <v>616</v>
      </c>
      <c r="E181" s="46" t="s">
        <v>545</v>
      </c>
      <c r="F181" s="21"/>
      <c r="G181" s="21"/>
      <c r="H181" s="21"/>
    </row>
    <row r="182" spans="1:8" ht="96" customHeight="1">
      <c r="A182" s="87" t="s">
        <v>627</v>
      </c>
      <c r="B182" s="46" t="s">
        <v>145</v>
      </c>
      <c r="C182" s="46" t="s">
        <v>164</v>
      </c>
      <c r="D182" s="46" t="s">
        <v>956</v>
      </c>
      <c r="E182" s="46" t="s">
        <v>379</v>
      </c>
      <c r="F182" s="21">
        <f aca="true" t="shared" si="20" ref="F182:H183">F183</f>
        <v>63</v>
      </c>
      <c r="G182" s="21">
        <f t="shared" si="20"/>
        <v>0</v>
      </c>
      <c r="H182" s="21">
        <f t="shared" si="20"/>
        <v>0</v>
      </c>
    </row>
    <row r="183" spans="1:8" ht="50.25" customHeight="1">
      <c r="A183" s="50" t="s">
        <v>542</v>
      </c>
      <c r="B183" s="46" t="s">
        <v>145</v>
      </c>
      <c r="C183" s="46" t="s">
        <v>164</v>
      </c>
      <c r="D183" s="46" t="s">
        <v>956</v>
      </c>
      <c r="E183" s="46" t="s">
        <v>543</v>
      </c>
      <c r="F183" s="21">
        <f t="shared" si="20"/>
        <v>63</v>
      </c>
      <c r="G183" s="21">
        <f t="shared" si="20"/>
        <v>0</v>
      </c>
      <c r="H183" s="21">
        <f t="shared" si="20"/>
        <v>0</v>
      </c>
    </row>
    <row r="184" spans="1:8" ht="18" customHeight="1">
      <c r="A184" s="50" t="s">
        <v>544</v>
      </c>
      <c r="B184" s="46" t="s">
        <v>145</v>
      </c>
      <c r="C184" s="46" t="s">
        <v>164</v>
      </c>
      <c r="D184" s="46" t="s">
        <v>956</v>
      </c>
      <c r="E184" s="46" t="s">
        <v>545</v>
      </c>
      <c r="F184" s="21">
        <v>63</v>
      </c>
      <c r="G184" s="21">
        <v>0</v>
      </c>
      <c r="H184" s="21">
        <v>0</v>
      </c>
    </row>
    <row r="185" spans="1:8" ht="92.25" customHeight="1" hidden="1">
      <c r="A185" s="45" t="s">
        <v>625</v>
      </c>
      <c r="B185" s="47" t="s">
        <v>145</v>
      </c>
      <c r="C185" s="47" t="s">
        <v>164</v>
      </c>
      <c r="D185" s="47" t="s">
        <v>617</v>
      </c>
      <c r="E185" s="47" t="s">
        <v>379</v>
      </c>
      <c r="F185" s="49">
        <f aca="true" t="shared" si="21" ref="F185:H186">F186</f>
        <v>0</v>
      </c>
      <c r="G185" s="49">
        <f t="shared" si="21"/>
        <v>0</v>
      </c>
      <c r="H185" s="49">
        <f t="shared" si="21"/>
        <v>0</v>
      </c>
    </row>
    <row r="186" spans="1:8" ht="36" customHeight="1" hidden="1">
      <c r="A186" s="87" t="s">
        <v>183</v>
      </c>
      <c r="B186" s="46" t="s">
        <v>145</v>
      </c>
      <c r="C186" s="46" t="s">
        <v>164</v>
      </c>
      <c r="D186" s="46" t="s">
        <v>617</v>
      </c>
      <c r="E186" s="46" t="s">
        <v>154</v>
      </c>
      <c r="F186" s="21">
        <f t="shared" si="21"/>
        <v>0</v>
      </c>
      <c r="G186" s="21">
        <f t="shared" si="21"/>
        <v>0</v>
      </c>
      <c r="H186" s="21">
        <f t="shared" si="21"/>
        <v>0</v>
      </c>
    </row>
    <row r="187" spans="1:8" ht="50.25" customHeight="1" hidden="1">
      <c r="A187" s="50" t="s">
        <v>184</v>
      </c>
      <c r="B187" s="46" t="s">
        <v>145</v>
      </c>
      <c r="C187" s="46" t="s">
        <v>164</v>
      </c>
      <c r="D187" s="46" t="s">
        <v>617</v>
      </c>
      <c r="E187" s="46" t="s">
        <v>185</v>
      </c>
      <c r="F187" s="21"/>
      <c r="G187" s="21"/>
      <c r="H187" s="21"/>
    </row>
    <row r="188" spans="1:8" ht="36" customHeight="1">
      <c r="A188" s="48" t="s">
        <v>37</v>
      </c>
      <c r="B188" s="46" t="s">
        <v>145</v>
      </c>
      <c r="C188" s="46" t="s">
        <v>164</v>
      </c>
      <c r="D188" s="46" t="s">
        <v>38</v>
      </c>
      <c r="E188" s="46" t="s">
        <v>379</v>
      </c>
      <c r="F188" s="21">
        <f aca="true" t="shared" si="22" ref="F188:H189">F189</f>
        <v>83</v>
      </c>
      <c r="G188" s="21">
        <f t="shared" si="22"/>
        <v>100</v>
      </c>
      <c r="H188" s="21">
        <f t="shared" si="22"/>
        <v>120</v>
      </c>
    </row>
    <row r="189" spans="1:8" ht="34.5" customHeight="1">
      <c r="A189" s="87" t="s">
        <v>183</v>
      </c>
      <c r="B189" s="46" t="s">
        <v>145</v>
      </c>
      <c r="C189" s="46" t="s">
        <v>164</v>
      </c>
      <c r="D189" s="46" t="s">
        <v>618</v>
      </c>
      <c r="E189" s="46" t="s">
        <v>154</v>
      </c>
      <c r="F189" s="21">
        <f t="shared" si="22"/>
        <v>83</v>
      </c>
      <c r="G189" s="21">
        <f t="shared" si="22"/>
        <v>100</v>
      </c>
      <c r="H189" s="21">
        <f t="shared" si="22"/>
        <v>120</v>
      </c>
    </row>
    <row r="190" spans="1:8" ht="48" customHeight="1">
      <c r="A190" s="50" t="s">
        <v>184</v>
      </c>
      <c r="B190" s="46" t="s">
        <v>145</v>
      </c>
      <c r="C190" s="46" t="s">
        <v>164</v>
      </c>
      <c r="D190" s="46" t="s">
        <v>618</v>
      </c>
      <c r="E190" s="46" t="s">
        <v>185</v>
      </c>
      <c r="F190" s="21">
        <v>83</v>
      </c>
      <c r="G190" s="21">
        <v>100</v>
      </c>
      <c r="H190" s="21">
        <v>120</v>
      </c>
    </row>
    <row r="191" spans="1:8" s="152" customFormat="1" ht="65.25" customHeight="1">
      <c r="A191" s="45" t="s">
        <v>989</v>
      </c>
      <c r="B191" s="47" t="s">
        <v>145</v>
      </c>
      <c r="C191" s="47" t="s">
        <v>164</v>
      </c>
      <c r="D191" s="47" t="s">
        <v>39</v>
      </c>
      <c r="E191" s="47" t="s">
        <v>379</v>
      </c>
      <c r="F191" s="49">
        <f aca="true" t="shared" si="23" ref="F191:H192">F192</f>
        <v>28</v>
      </c>
      <c r="G191" s="49">
        <f t="shared" si="23"/>
        <v>35</v>
      </c>
      <c r="H191" s="49">
        <f t="shared" si="23"/>
        <v>39</v>
      </c>
    </row>
    <row r="192" spans="1:8" ht="35.25" customHeight="1">
      <c r="A192" s="87" t="s">
        <v>183</v>
      </c>
      <c r="B192" s="46" t="s">
        <v>145</v>
      </c>
      <c r="C192" s="46" t="s">
        <v>164</v>
      </c>
      <c r="D192" s="46" t="s">
        <v>40</v>
      </c>
      <c r="E192" s="46" t="s">
        <v>154</v>
      </c>
      <c r="F192" s="21">
        <f t="shared" si="23"/>
        <v>28</v>
      </c>
      <c r="G192" s="21">
        <f t="shared" si="23"/>
        <v>35</v>
      </c>
      <c r="H192" s="21">
        <f t="shared" si="23"/>
        <v>39</v>
      </c>
    </row>
    <row r="193" spans="1:8" ht="50.25" customHeight="1">
      <c r="A193" s="50" t="s">
        <v>184</v>
      </c>
      <c r="B193" s="46" t="s">
        <v>145</v>
      </c>
      <c r="C193" s="46" t="s">
        <v>164</v>
      </c>
      <c r="D193" s="46" t="s">
        <v>41</v>
      </c>
      <c r="E193" s="46" t="s">
        <v>185</v>
      </c>
      <c r="F193" s="21">
        <v>28</v>
      </c>
      <c r="G193" s="21">
        <v>35</v>
      </c>
      <c r="H193" s="21">
        <v>39</v>
      </c>
    </row>
    <row r="194" spans="1:8" s="152" customFormat="1" ht="48.75" customHeight="1" hidden="1">
      <c r="A194" s="119" t="s">
        <v>402</v>
      </c>
      <c r="B194" s="47" t="s">
        <v>145</v>
      </c>
      <c r="C194" s="47" t="s">
        <v>164</v>
      </c>
      <c r="D194" s="47" t="s">
        <v>42</v>
      </c>
      <c r="E194" s="47" t="s">
        <v>379</v>
      </c>
      <c r="F194" s="49">
        <f aca="true" t="shared" si="24" ref="F194:H195">F195</f>
        <v>0</v>
      </c>
      <c r="G194" s="49">
        <f t="shared" si="24"/>
        <v>0</v>
      </c>
      <c r="H194" s="49">
        <f t="shared" si="24"/>
        <v>0</v>
      </c>
    </row>
    <row r="195" spans="1:8" ht="34.5" customHeight="1" hidden="1">
      <c r="A195" s="50" t="s">
        <v>183</v>
      </c>
      <c r="B195" s="46" t="s">
        <v>145</v>
      </c>
      <c r="C195" s="46" t="s">
        <v>164</v>
      </c>
      <c r="D195" s="46" t="s">
        <v>447</v>
      </c>
      <c r="E195" s="46" t="s">
        <v>154</v>
      </c>
      <c r="F195" s="21">
        <f t="shared" si="24"/>
        <v>0</v>
      </c>
      <c r="G195" s="21">
        <f t="shared" si="24"/>
        <v>0</v>
      </c>
      <c r="H195" s="21">
        <f t="shared" si="24"/>
        <v>0</v>
      </c>
    </row>
    <row r="196" spans="1:8" ht="49.5" customHeight="1" hidden="1">
      <c r="A196" s="50" t="s">
        <v>184</v>
      </c>
      <c r="B196" s="46" t="s">
        <v>145</v>
      </c>
      <c r="C196" s="46" t="s">
        <v>164</v>
      </c>
      <c r="D196" s="46" t="s">
        <v>447</v>
      </c>
      <c r="E196" s="46" t="s">
        <v>185</v>
      </c>
      <c r="F196" s="21"/>
      <c r="G196" s="21"/>
      <c r="H196" s="21"/>
    </row>
    <row r="197" spans="1:8" ht="65.25" customHeight="1">
      <c r="A197" s="119" t="s">
        <v>955</v>
      </c>
      <c r="B197" s="47" t="s">
        <v>145</v>
      </c>
      <c r="C197" s="47" t="s">
        <v>164</v>
      </c>
      <c r="D197" s="47" t="s">
        <v>506</v>
      </c>
      <c r="E197" s="47" t="s">
        <v>379</v>
      </c>
      <c r="F197" s="49">
        <f aca="true" t="shared" si="25" ref="F197:H198">F198</f>
        <v>20</v>
      </c>
      <c r="G197" s="49">
        <f t="shared" si="25"/>
        <v>20</v>
      </c>
      <c r="H197" s="49">
        <f t="shared" si="25"/>
        <v>20</v>
      </c>
    </row>
    <row r="198" spans="1:8" ht="49.5" customHeight="1">
      <c r="A198" s="50" t="s">
        <v>507</v>
      </c>
      <c r="B198" s="46" t="s">
        <v>145</v>
      </c>
      <c r="C198" s="46" t="s">
        <v>164</v>
      </c>
      <c r="D198" s="46" t="s">
        <v>508</v>
      </c>
      <c r="E198" s="46" t="s">
        <v>154</v>
      </c>
      <c r="F198" s="21">
        <f t="shared" si="25"/>
        <v>20</v>
      </c>
      <c r="G198" s="21">
        <f t="shared" si="25"/>
        <v>20</v>
      </c>
      <c r="H198" s="21">
        <f t="shared" si="25"/>
        <v>20</v>
      </c>
    </row>
    <row r="199" spans="1:8" ht="18.75" customHeight="1">
      <c r="A199" s="50" t="s">
        <v>509</v>
      </c>
      <c r="B199" s="46" t="s">
        <v>145</v>
      </c>
      <c r="C199" s="46" t="s">
        <v>164</v>
      </c>
      <c r="D199" s="46" t="s">
        <v>510</v>
      </c>
      <c r="E199" s="46" t="s">
        <v>185</v>
      </c>
      <c r="F199" s="21">
        <v>20</v>
      </c>
      <c r="G199" s="21">
        <v>20</v>
      </c>
      <c r="H199" s="21">
        <v>20</v>
      </c>
    </row>
    <row r="200" spans="1:8" s="165" customFormat="1" ht="20.25" customHeight="1" hidden="1">
      <c r="A200" s="142" t="s">
        <v>342</v>
      </c>
      <c r="B200" s="88" t="s">
        <v>147</v>
      </c>
      <c r="C200" s="88" t="s">
        <v>146</v>
      </c>
      <c r="D200" s="88" t="s">
        <v>300</v>
      </c>
      <c r="E200" s="88" t="s">
        <v>379</v>
      </c>
      <c r="F200" s="29">
        <f>F201</f>
        <v>0</v>
      </c>
      <c r="G200" s="29">
        <f>G201</f>
        <v>0</v>
      </c>
      <c r="H200" s="29">
        <f>H201</f>
        <v>0</v>
      </c>
    </row>
    <row r="201" spans="1:8" ht="17.25" customHeight="1" hidden="1">
      <c r="A201" s="87" t="s">
        <v>338</v>
      </c>
      <c r="B201" s="46" t="s">
        <v>147</v>
      </c>
      <c r="C201" s="46" t="s">
        <v>146</v>
      </c>
      <c r="D201" s="46" t="s">
        <v>300</v>
      </c>
      <c r="E201" s="46" t="s">
        <v>379</v>
      </c>
      <c r="F201" s="21">
        <f aca="true" t="shared" si="26" ref="F201:H203">F203</f>
        <v>0</v>
      </c>
      <c r="G201" s="21">
        <f t="shared" si="26"/>
        <v>0</v>
      </c>
      <c r="H201" s="21">
        <f t="shared" si="26"/>
        <v>0</v>
      </c>
    </row>
    <row r="202" spans="1:8" ht="79.5" customHeight="1" hidden="1">
      <c r="A202" s="45" t="s">
        <v>493</v>
      </c>
      <c r="B202" s="46" t="s">
        <v>147</v>
      </c>
      <c r="C202" s="46" t="s">
        <v>146</v>
      </c>
      <c r="D202" s="47" t="s">
        <v>476</v>
      </c>
      <c r="E202" s="47" t="s">
        <v>379</v>
      </c>
      <c r="F202" s="49">
        <f t="shared" si="26"/>
        <v>0</v>
      </c>
      <c r="G202" s="49">
        <f t="shared" si="26"/>
        <v>0</v>
      </c>
      <c r="H202" s="49">
        <f t="shared" si="26"/>
        <v>0</v>
      </c>
    </row>
    <row r="203" spans="1:8" ht="48.75" customHeight="1" hidden="1">
      <c r="A203" s="87" t="s">
        <v>343</v>
      </c>
      <c r="B203" s="46" t="s">
        <v>147</v>
      </c>
      <c r="C203" s="46" t="s">
        <v>146</v>
      </c>
      <c r="D203" s="46" t="s">
        <v>473</v>
      </c>
      <c r="E203" s="46" t="s">
        <v>379</v>
      </c>
      <c r="F203" s="21">
        <f t="shared" si="26"/>
        <v>0</v>
      </c>
      <c r="G203" s="21">
        <f t="shared" si="26"/>
        <v>0</v>
      </c>
      <c r="H203" s="21">
        <f t="shared" si="26"/>
        <v>0</v>
      </c>
    </row>
    <row r="204" spans="1:8" ht="21" customHeight="1" hidden="1">
      <c r="A204" s="87" t="s">
        <v>194</v>
      </c>
      <c r="B204" s="46" t="s">
        <v>147</v>
      </c>
      <c r="C204" s="46" t="s">
        <v>146</v>
      </c>
      <c r="D204" s="46" t="s">
        <v>473</v>
      </c>
      <c r="E204" s="46" t="s">
        <v>195</v>
      </c>
      <c r="F204" s="21">
        <f>F205</f>
        <v>0</v>
      </c>
      <c r="G204" s="21">
        <f>G205</f>
        <v>0</v>
      </c>
      <c r="H204" s="21">
        <f>H205</f>
        <v>0</v>
      </c>
    </row>
    <row r="205" spans="1:8" ht="17.25" customHeight="1" hidden="1">
      <c r="A205" s="87" t="s">
        <v>165</v>
      </c>
      <c r="B205" s="46" t="s">
        <v>147</v>
      </c>
      <c r="C205" s="46" t="s">
        <v>146</v>
      </c>
      <c r="D205" s="46" t="s">
        <v>473</v>
      </c>
      <c r="E205" s="46" t="s">
        <v>344</v>
      </c>
      <c r="F205" s="21"/>
      <c r="G205" s="21"/>
      <c r="H205" s="21"/>
    </row>
    <row r="206" spans="1:8" s="165" customFormat="1" ht="48" customHeight="1" hidden="1">
      <c r="A206" s="142" t="s">
        <v>345</v>
      </c>
      <c r="B206" s="88" t="s">
        <v>152</v>
      </c>
      <c r="C206" s="88" t="s">
        <v>146</v>
      </c>
      <c r="D206" s="88" t="s">
        <v>300</v>
      </c>
      <c r="E206" s="88" t="s">
        <v>379</v>
      </c>
      <c r="F206" s="29">
        <f aca="true" t="shared" si="27" ref="F206:H207">F207</f>
        <v>0</v>
      </c>
      <c r="G206" s="29">
        <f t="shared" si="27"/>
        <v>0</v>
      </c>
      <c r="H206" s="29">
        <f t="shared" si="27"/>
        <v>0</v>
      </c>
    </row>
    <row r="207" spans="1:8" ht="50.25" customHeight="1" hidden="1">
      <c r="A207" s="87" t="s">
        <v>346</v>
      </c>
      <c r="B207" s="46" t="s">
        <v>152</v>
      </c>
      <c r="C207" s="46" t="s">
        <v>347</v>
      </c>
      <c r="D207" s="46" t="s">
        <v>24</v>
      </c>
      <c r="E207" s="46" t="s">
        <v>379</v>
      </c>
      <c r="F207" s="21">
        <f t="shared" si="27"/>
        <v>0</v>
      </c>
      <c r="G207" s="21">
        <f t="shared" si="27"/>
        <v>0</v>
      </c>
      <c r="H207" s="21">
        <f t="shared" si="27"/>
        <v>0</v>
      </c>
    </row>
    <row r="208" spans="1:8" ht="50.25" customHeight="1" hidden="1">
      <c r="A208" s="87" t="s">
        <v>348</v>
      </c>
      <c r="B208" s="46" t="s">
        <v>152</v>
      </c>
      <c r="C208" s="46" t="s">
        <v>347</v>
      </c>
      <c r="D208" s="46" t="s">
        <v>24</v>
      </c>
      <c r="E208" s="46" t="s">
        <v>379</v>
      </c>
      <c r="F208" s="21">
        <f>F210</f>
        <v>0</v>
      </c>
      <c r="G208" s="21">
        <f>G210</f>
        <v>0</v>
      </c>
      <c r="H208" s="21">
        <f>H210</f>
        <v>0</v>
      </c>
    </row>
    <row r="209" spans="1:8" ht="33.75" customHeight="1" hidden="1">
      <c r="A209" s="87" t="s">
        <v>183</v>
      </c>
      <c r="B209" s="46" t="s">
        <v>152</v>
      </c>
      <c r="C209" s="46" t="s">
        <v>347</v>
      </c>
      <c r="D209" s="46" t="s">
        <v>24</v>
      </c>
      <c r="E209" s="46" t="s">
        <v>154</v>
      </c>
      <c r="F209" s="21">
        <f>F210</f>
        <v>0</v>
      </c>
      <c r="G209" s="21">
        <f>G210</f>
        <v>0</v>
      </c>
      <c r="H209" s="21">
        <f>H210</f>
        <v>0</v>
      </c>
    </row>
    <row r="210" spans="1:8" ht="50.25" customHeight="1" hidden="1">
      <c r="A210" s="50" t="s">
        <v>184</v>
      </c>
      <c r="B210" s="46" t="s">
        <v>152</v>
      </c>
      <c r="C210" s="46" t="s">
        <v>347</v>
      </c>
      <c r="D210" s="46" t="s">
        <v>24</v>
      </c>
      <c r="E210" s="46" t="s">
        <v>185</v>
      </c>
      <c r="F210" s="21"/>
      <c r="G210" s="21"/>
      <c r="H210" s="21"/>
    </row>
    <row r="211" spans="1:8" ht="62.25" customHeight="1" hidden="1">
      <c r="A211" s="119" t="s">
        <v>680</v>
      </c>
      <c r="B211" s="47" t="s">
        <v>145</v>
      </c>
      <c r="C211" s="47" t="s">
        <v>164</v>
      </c>
      <c r="D211" s="47" t="s">
        <v>662</v>
      </c>
      <c r="E211" s="47" t="s">
        <v>379</v>
      </c>
      <c r="F211" s="49">
        <f aca="true" t="shared" si="28" ref="F211:H212">F212</f>
        <v>0</v>
      </c>
      <c r="G211" s="49">
        <f t="shared" si="28"/>
        <v>0</v>
      </c>
      <c r="H211" s="49">
        <f t="shared" si="28"/>
        <v>0</v>
      </c>
    </row>
    <row r="212" spans="1:8" ht="97.5" customHeight="1" hidden="1">
      <c r="A212" s="87" t="s">
        <v>180</v>
      </c>
      <c r="B212" s="46" t="s">
        <v>145</v>
      </c>
      <c r="C212" s="46" t="s">
        <v>164</v>
      </c>
      <c r="D212" s="46" t="s">
        <v>662</v>
      </c>
      <c r="E212" s="46" t="s">
        <v>150</v>
      </c>
      <c r="F212" s="21">
        <f t="shared" si="28"/>
        <v>0</v>
      </c>
      <c r="G212" s="21">
        <f t="shared" si="28"/>
        <v>0</v>
      </c>
      <c r="H212" s="21">
        <f t="shared" si="28"/>
        <v>0</v>
      </c>
    </row>
    <row r="213" spans="1:8" ht="37.5" customHeight="1" hidden="1">
      <c r="A213" s="50" t="s">
        <v>182</v>
      </c>
      <c r="B213" s="46" t="s">
        <v>145</v>
      </c>
      <c r="C213" s="46" t="s">
        <v>164</v>
      </c>
      <c r="D213" s="46" t="s">
        <v>662</v>
      </c>
      <c r="E213" s="46" t="s">
        <v>181</v>
      </c>
      <c r="F213" s="21"/>
      <c r="G213" s="21"/>
      <c r="H213" s="21"/>
    </row>
    <row r="214" spans="1:8" ht="79.5" customHeight="1" hidden="1">
      <c r="A214" s="119" t="s">
        <v>677</v>
      </c>
      <c r="B214" s="46" t="s">
        <v>145</v>
      </c>
      <c r="C214" s="46" t="s">
        <v>164</v>
      </c>
      <c r="D214" s="46" t="s">
        <v>663</v>
      </c>
      <c r="E214" s="46" t="s">
        <v>379</v>
      </c>
      <c r="F214" s="21">
        <f>F215+F217</f>
        <v>0</v>
      </c>
      <c r="G214" s="21">
        <f>G215+G217</f>
        <v>0</v>
      </c>
      <c r="H214" s="21">
        <f>H215+H217</f>
        <v>0</v>
      </c>
    </row>
    <row r="215" spans="1:8" ht="94.5" customHeight="1" hidden="1">
      <c r="A215" s="87" t="s">
        <v>180</v>
      </c>
      <c r="B215" s="46" t="s">
        <v>145</v>
      </c>
      <c r="C215" s="46" t="s">
        <v>164</v>
      </c>
      <c r="D215" s="46" t="s">
        <v>663</v>
      </c>
      <c r="E215" s="46" t="s">
        <v>150</v>
      </c>
      <c r="F215" s="21">
        <f>F216</f>
        <v>0</v>
      </c>
      <c r="G215" s="21">
        <f>G216</f>
        <v>0</v>
      </c>
      <c r="H215" s="21">
        <f>H216</f>
        <v>0</v>
      </c>
    </row>
    <row r="216" spans="1:8" ht="33" customHeight="1" hidden="1">
      <c r="A216" s="50" t="s">
        <v>182</v>
      </c>
      <c r="B216" s="46" t="s">
        <v>145</v>
      </c>
      <c r="C216" s="46" t="s">
        <v>164</v>
      </c>
      <c r="D216" s="46" t="s">
        <v>663</v>
      </c>
      <c r="E216" s="46" t="s">
        <v>181</v>
      </c>
      <c r="F216" s="21"/>
      <c r="G216" s="21"/>
      <c r="H216" s="21"/>
    </row>
    <row r="217" spans="1:8" ht="37.5" customHeight="1" hidden="1">
      <c r="A217" s="87" t="s">
        <v>183</v>
      </c>
      <c r="B217" s="46" t="s">
        <v>145</v>
      </c>
      <c r="C217" s="46" t="s">
        <v>164</v>
      </c>
      <c r="D217" s="46" t="s">
        <v>663</v>
      </c>
      <c r="E217" s="46" t="s">
        <v>154</v>
      </c>
      <c r="F217" s="21">
        <f>F218</f>
        <v>0</v>
      </c>
      <c r="G217" s="21">
        <f>G218</f>
        <v>0</v>
      </c>
      <c r="H217" s="21">
        <f>H218</f>
        <v>0</v>
      </c>
    </row>
    <row r="218" spans="1:8" ht="48" customHeight="1" hidden="1">
      <c r="A218" s="50" t="s">
        <v>184</v>
      </c>
      <c r="B218" s="46" t="s">
        <v>145</v>
      </c>
      <c r="C218" s="46" t="s">
        <v>164</v>
      </c>
      <c r="D218" s="46" t="s">
        <v>663</v>
      </c>
      <c r="E218" s="46" t="s">
        <v>185</v>
      </c>
      <c r="F218" s="21"/>
      <c r="G218" s="21"/>
      <c r="H218" s="21"/>
    </row>
    <row r="219" spans="1:8" ht="96" customHeight="1" hidden="1">
      <c r="A219" s="119" t="s">
        <v>678</v>
      </c>
      <c r="B219" s="46" t="s">
        <v>145</v>
      </c>
      <c r="C219" s="46" t="s">
        <v>164</v>
      </c>
      <c r="D219" s="47" t="s">
        <v>679</v>
      </c>
      <c r="E219" s="47" t="s">
        <v>379</v>
      </c>
      <c r="F219" s="49">
        <f aca="true" t="shared" si="29" ref="F219:H220">F220</f>
        <v>0</v>
      </c>
      <c r="G219" s="49">
        <f t="shared" si="29"/>
        <v>0</v>
      </c>
      <c r="H219" s="49">
        <f t="shared" si="29"/>
        <v>0</v>
      </c>
    </row>
    <row r="220" spans="1:8" ht="31.5" customHeight="1" hidden="1">
      <c r="A220" s="87" t="s">
        <v>183</v>
      </c>
      <c r="B220" s="46" t="s">
        <v>145</v>
      </c>
      <c r="C220" s="46" t="s">
        <v>164</v>
      </c>
      <c r="D220" s="46" t="s">
        <v>679</v>
      </c>
      <c r="E220" s="46" t="s">
        <v>154</v>
      </c>
      <c r="F220" s="21">
        <f t="shared" si="29"/>
        <v>0</v>
      </c>
      <c r="G220" s="21">
        <f t="shared" si="29"/>
        <v>0</v>
      </c>
      <c r="H220" s="21">
        <f t="shared" si="29"/>
        <v>0</v>
      </c>
    </row>
    <row r="221" spans="1:8" ht="48" customHeight="1" hidden="1">
      <c r="A221" s="50" t="s">
        <v>184</v>
      </c>
      <c r="B221" s="46" t="s">
        <v>145</v>
      </c>
      <c r="C221" s="46" t="s">
        <v>164</v>
      </c>
      <c r="D221" s="46" t="s">
        <v>679</v>
      </c>
      <c r="E221" s="46" t="s">
        <v>185</v>
      </c>
      <c r="F221" s="21"/>
      <c r="G221" s="21"/>
      <c r="H221" s="21"/>
    </row>
    <row r="222" spans="1:8" ht="66" customHeight="1">
      <c r="A222" s="45" t="s">
        <v>978</v>
      </c>
      <c r="B222" s="47" t="s">
        <v>145</v>
      </c>
      <c r="C222" s="47" t="s">
        <v>164</v>
      </c>
      <c r="D222" s="47" t="s">
        <v>982</v>
      </c>
      <c r="E222" s="47" t="s">
        <v>379</v>
      </c>
      <c r="F222" s="49">
        <f aca="true" t="shared" si="30" ref="F222:H223">F223</f>
        <v>10</v>
      </c>
      <c r="G222" s="49">
        <f t="shared" si="30"/>
        <v>15</v>
      </c>
      <c r="H222" s="49">
        <f t="shared" si="30"/>
        <v>0</v>
      </c>
    </row>
    <row r="223" spans="1:8" ht="33" customHeight="1">
      <c r="A223" s="87" t="s">
        <v>183</v>
      </c>
      <c r="B223" s="46" t="s">
        <v>145</v>
      </c>
      <c r="C223" s="46" t="s">
        <v>164</v>
      </c>
      <c r="D223" s="46" t="s">
        <v>980</v>
      </c>
      <c r="E223" s="46" t="s">
        <v>154</v>
      </c>
      <c r="F223" s="21">
        <f t="shared" si="30"/>
        <v>10</v>
      </c>
      <c r="G223" s="21">
        <f t="shared" si="30"/>
        <v>15</v>
      </c>
      <c r="H223" s="21">
        <f t="shared" si="30"/>
        <v>0</v>
      </c>
    </row>
    <row r="224" spans="1:8" ht="51" customHeight="1">
      <c r="A224" s="50" t="s">
        <v>184</v>
      </c>
      <c r="B224" s="46" t="s">
        <v>145</v>
      </c>
      <c r="C224" s="46" t="s">
        <v>164</v>
      </c>
      <c r="D224" s="46" t="s">
        <v>980</v>
      </c>
      <c r="E224" s="46" t="s">
        <v>185</v>
      </c>
      <c r="F224" s="21">
        <v>10</v>
      </c>
      <c r="G224" s="21">
        <v>15</v>
      </c>
      <c r="H224" s="21">
        <v>0</v>
      </c>
    </row>
    <row r="225" spans="1:8" s="165" customFormat="1" ht="48" customHeight="1">
      <c r="A225" s="142" t="s">
        <v>345</v>
      </c>
      <c r="B225" s="88" t="s">
        <v>152</v>
      </c>
      <c r="C225" s="88" t="s">
        <v>146</v>
      </c>
      <c r="D225" s="88" t="s">
        <v>300</v>
      </c>
      <c r="E225" s="88" t="s">
        <v>379</v>
      </c>
      <c r="F225" s="29">
        <f aca="true" t="shared" si="31" ref="F225:H226">F226</f>
        <v>100</v>
      </c>
      <c r="G225" s="29">
        <f t="shared" si="31"/>
        <v>100</v>
      </c>
      <c r="H225" s="29">
        <f t="shared" si="31"/>
        <v>100</v>
      </c>
    </row>
    <row r="226" spans="1:8" ht="50.25" customHeight="1">
      <c r="A226" s="87" t="s">
        <v>346</v>
      </c>
      <c r="B226" s="46" t="s">
        <v>152</v>
      </c>
      <c r="C226" s="46" t="s">
        <v>347</v>
      </c>
      <c r="D226" s="46" t="s">
        <v>24</v>
      </c>
      <c r="E226" s="46" t="s">
        <v>379</v>
      </c>
      <c r="F226" s="21">
        <f t="shared" si="31"/>
        <v>100</v>
      </c>
      <c r="G226" s="21">
        <f t="shared" si="31"/>
        <v>100</v>
      </c>
      <c r="H226" s="21">
        <f t="shared" si="31"/>
        <v>100</v>
      </c>
    </row>
    <row r="227" spans="1:8" ht="48" customHeight="1">
      <c r="A227" s="87" t="s">
        <v>348</v>
      </c>
      <c r="B227" s="46" t="s">
        <v>152</v>
      </c>
      <c r="C227" s="46" t="s">
        <v>347</v>
      </c>
      <c r="D227" s="46" t="s">
        <v>24</v>
      </c>
      <c r="E227" s="46" t="s">
        <v>379</v>
      </c>
      <c r="F227" s="21">
        <f>F229</f>
        <v>100</v>
      </c>
      <c r="G227" s="21">
        <f>G229</f>
        <v>100</v>
      </c>
      <c r="H227" s="21">
        <f>H229</f>
        <v>100</v>
      </c>
    </row>
    <row r="228" spans="1:8" ht="33.75" customHeight="1">
      <c r="A228" s="87" t="s">
        <v>183</v>
      </c>
      <c r="B228" s="46" t="s">
        <v>152</v>
      </c>
      <c r="C228" s="46" t="s">
        <v>347</v>
      </c>
      <c r="D228" s="46" t="s">
        <v>24</v>
      </c>
      <c r="E228" s="46" t="s">
        <v>154</v>
      </c>
      <c r="F228" s="21">
        <f>F229</f>
        <v>100</v>
      </c>
      <c r="G228" s="21">
        <f>G229</f>
        <v>100</v>
      </c>
      <c r="H228" s="21">
        <f>H229</f>
        <v>100</v>
      </c>
    </row>
    <row r="229" spans="1:8" ht="50.25" customHeight="1">
      <c r="A229" s="50" t="s">
        <v>184</v>
      </c>
      <c r="B229" s="46" t="s">
        <v>152</v>
      </c>
      <c r="C229" s="46" t="s">
        <v>347</v>
      </c>
      <c r="D229" s="46" t="s">
        <v>24</v>
      </c>
      <c r="E229" s="46" t="s">
        <v>185</v>
      </c>
      <c r="F229" s="21">
        <v>100</v>
      </c>
      <c r="G229" s="21">
        <v>100</v>
      </c>
      <c r="H229" s="21">
        <v>100</v>
      </c>
    </row>
    <row r="230" spans="1:8" s="165" customFormat="1" ht="16.5" customHeight="1">
      <c r="A230" s="142" t="s">
        <v>349</v>
      </c>
      <c r="B230" s="88" t="s">
        <v>156</v>
      </c>
      <c r="C230" s="88" t="s">
        <v>146</v>
      </c>
      <c r="D230" s="88" t="s">
        <v>300</v>
      </c>
      <c r="E230" s="88" t="s">
        <v>379</v>
      </c>
      <c r="F230" s="29">
        <f>F238+F257+F231+F278+F283</f>
        <v>31843.27114</v>
      </c>
      <c r="G230" s="29">
        <f>G238+G257+G231+G278+G283</f>
        <v>21028.22015</v>
      </c>
      <c r="H230" s="29">
        <f>H238+H257+H231+H278+H283</f>
        <v>21028.22015</v>
      </c>
    </row>
    <row r="231" spans="1:8" s="152" customFormat="1" ht="16.5" customHeight="1">
      <c r="A231" s="142" t="s">
        <v>227</v>
      </c>
      <c r="B231" s="88" t="s">
        <v>156</v>
      </c>
      <c r="C231" s="88" t="s">
        <v>358</v>
      </c>
      <c r="D231" s="88" t="s">
        <v>300</v>
      </c>
      <c r="E231" s="88" t="s">
        <v>379</v>
      </c>
      <c r="F231" s="29">
        <f>F235+F232</f>
        <v>944.53307</v>
      </c>
      <c r="G231" s="29">
        <f>G235+G232</f>
        <v>944.53307</v>
      </c>
      <c r="H231" s="29">
        <f>H235+H232</f>
        <v>944.53307</v>
      </c>
    </row>
    <row r="232" spans="1:8" ht="107.25" customHeight="1">
      <c r="A232" s="45" t="s">
        <v>638</v>
      </c>
      <c r="B232" s="47" t="s">
        <v>156</v>
      </c>
      <c r="C232" s="47" t="s">
        <v>358</v>
      </c>
      <c r="D232" s="47" t="s">
        <v>43</v>
      </c>
      <c r="E232" s="47" t="s">
        <v>379</v>
      </c>
      <c r="F232" s="49">
        <f aca="true" t="shared" si="32" ref="F232:H233">F233</f>
        <v>944.53307</v>
      </c>
      <c r="G232" s="49">
        <f t="shared" si="32"/>
        <v>944.53307</v>
      </c>
      <c r="H232" s="49">
        <f t="shared" si="32"/>
        <v>944.53307</v>
      </c>
    </row>
    <row r="233" spans="1:8" ht="35.25" customHeight="1">
      <c r="A233" s="87" t="s">
        <v>183</v>
      </c>
      <c r="B233" s="46" t="s">
        <v>156</v>
      </c>
      <c r="C233" s="46" t="s">
        <v>358</v>
      </c>
      <c r="D233" s="46" t="s">
        <v>43</v>
      </c>
      <c r="E233" s="46" t="s">
        <v>154</v>
      </c>
      <c r="F233" s="21">
        <f t="shared" si="32"/>
        <v>944.53307</v>
      </c>
      <c r="G233" s="21">
        <f t="shared" si="32"/>
        <v>944.53307</v>
      </c>
      <c r="H233" s="21">
        <f t="shared" si="32"/>
        <v>944.53307</v>
      </c>
    </row>
    <row r="234" spans="1:8" ht="48" customHeight="1">
      <c r="A234" s="50" t="s">
        <v>184</v>
      </c>
      <c r="B234" s="46" t="s">
        <v>156</v>
      </c>
      <c r="C234" s="46" t="s">
        <v>358</v>
      </c>
      <c r="D234" s="46" t="s">
        <v>43</v>
      </c>
      <c r="E234" s="46" t="s">
        <v>185</v>
      </c>
      <c r="F234" s="21">
        <v>944.53307</v>
      </c>
      <c r="G234" s="21">
        <f>265.91093+678.62214</f>
        <v>944.53307</v>
      </c>
      <c r="H234" s="21">
        <f>265.91093+678.62214</f>
        <v>944.53307</v>
      </c>
    </row>
    <row r="235" spans="1:8" ht="76.5" customHeight="1" hidden="1">
      <c r="A235" s="119" t="s">
        <v>869</v>
      </c>
      <c r="B235" s="47" t="s">
        <v>156</v>
      </c>
      <c r="C235" s="47" t="s">
        <v>358</v>
      </c>
      <c r="D235" s="47" t="s">
        <v>870</v>
      </c>
      <c r="E235" s="47" t="s">
        <v>379</v>
      </c>
      <c r="F235" s="49">
        <f aca="true" t="shared" si="33" ref="F235:H236">F236</f>
        <v>0</v>
      </c>
      <c r="G235" s="49">
        <f t="shared" si="33"/>
        <v>0</v>
      </c>
      <c r="H235" s="49">
        <f t="shared" si="33"/>
        <v>0</v>
      </c>
    </row>
    <row r="236" spans="1:8" ht="35.25" customHeight="1" hidden="1">
      <c r="A236" s="87" t="s">
        <v>183</v>
      </c>
      <c r="B236" s="46" t="s">
        <v>156</v>
      </c>
      <c r="C236" s="46" t="s">
        <v>358</v>
      </c>
      <c r="D236" s="46" t="s">
        <v>870</v>
      </c>
      <c r="E236" s="46" t="s">
        <v>154</v>
      </c>
      <c r="F236" s="21">
        <f t="shared" si="33"/>
        <v>0</v>
      </c>
      <c r="G236" s="21">
        <f t="shared" si="33"/>
        <v>0</v>
      </c>
      <c r="H236" s="21">
        <f t="shared" si="33"/>
        <v>0</v>
      </c>
    </row>
    <row r="237" spans="1:8" ht="48" customHeight="1" hidden="1">
      <c r="A237" s="50" t="s">
        <v>184</v>
      </c>
      <c r="B237" s="46" t="s">
        <v>156</v>
      </c>
      <c r="C237" s="46" t="s">
        <v>358</v>
      </c>
      <c r="D237" s="46" t="s">
        <v>870</v>
      </c>
      <c r="E237" s="46" t="s">
        <v>185</v>
      </c>
      <c r="F237" s="21"/>
      <c r="G237" s="21"/>
      <c r="H237" s="21"/>
    </row>
    <row r="238" spans="1:8" s="152" customFormat="1" ht="17.25" customHeight="1">
      <c r="A238" s="142" t="s">
        <v>386</v>
      </c>
      <c r="B238" s="88" t="s">
        <v>156</v>
      </c>
      <c r="C238" s="88" t="s">
        <v>350</v>
      </c>
      <c r="D238" s="88" t="s">
        <v>300</v>
      </c>
      <c r="E238" s="88" t="s">
        <v>379</v>
      </c>
      <c r="F238" s="29">
        <f>F239+F248+F251</f>
        <v>3003.38708</v>
      </c>
      <c r="G238" s="29">
        <f>G239+G248+G251</f>
        <v>3003.38708</v>
      </c>
      <c r="H238" s="29">
        <f>H239+H248+H251</f>
        <v>3003.38708</v>
      </c>
    </row>
    <row r="239" spans="1:8" s="152" customFormat="1" ht="96" customHeight="1" hidden="1">
      <c r="A239" s="45" t="s">
        <v>440</v>
      </c>
      <c r="B239" s="47" t="s">
        <v>156</v>
      </c>
      <c r="C239" s="47" t="s">
        <v>350</v>
      </c>
      <c r="D239" s="47" t="s">
        <v>427</v>
      </c>
      <c r="E239" s="47" t="s">
        <v>379</v>
      </c>
      <c r="F239" s="49">
        <f>F240+F244</f>
        <v>0</v>
      </c>
      <c r="G239" s="49">
        <f>G240+G244</f>
        <v>0</v>
      </c>
      <c r="H239" s="49">
        <f>H240+H244</f>
        <v>0</v>
      </c>
    </row>
    <row r="240" spans="1:8" ht="18.75" customHeight="1" hidden="1">
      <c r="A240" s="87" t="s">
        <v>387</v>
      </c>
      <c r="B240" s="46" t="s">
        <v>156</v>
      </c>
      <c r="C240" s="46" t="s">
        <v>350</v>
      </c>
      <c r="D240" s="46" t="s">
        <v>441</v>
      </c>
      <c r="E240" s="46" t="s">
        <v>379</v>
      </c>
      <c r="F240" s="21">
        <f>F241+F246</f>
        <v>0</v>
      </c>
      <c r="G240" s="21">
        <f>G241+G246</f>
        <v>0</v>
      </c>
      <c r="H240" s="21">
        <f>H241+H246</f>
        <v>0</v>
      </c>
    </row>
    <row r="241" spans="1:8" ht="68.25" customHeight="1" hidden="1">
      <c r="A241" s="87" t="s">
        <v>44</v>
      </c>
      <c r="B241" s="46" t="s">
        <v>156</v>
      </c>
      <c r="C241" s="46" t="s">
        <v>350</v>
      </c>
      <c r="D241" s="46" t="s">
        <v>441</v>
      </c>
      <c r="E241" s="46" t="s">
        <v>379</v>
      </c>
      <c r="F241" s="21">
        <f aca="true" t="shared" si="34" ref="F241:H242">F242</f>
        <v>0</v>
      </c>
      <c r="G241" s="21">
        <f t="shared" si="34"/>
        <v>0</v>
      </c>
      <c r="H241" s="21">
        <f t="shared" si="34"/>
        <v>0</v>
      </c>
    </row>
    <row r="242" spans="1:8" ht="18.75" customHeight="1" hidden="1">
      <c r="A242" s="87" t="s">
        <v>188</v>
      </c>
      <c r="B242" s="46" t="s">
        <v>156</v>
      </c>
      <c r="C242" s="46" t="s">
        <v>350</v>
      </c>
      <c r="D242" s="46" t="s">
        <v>441</v>
      </c>
      <c r="E242" s="46" t="s">
        <v>189</v>
      </c>
      <c r="F242" s="21">
        <f t="shared" si="34"/>
        <v>0</v>
      </c>
      <c r="G242" s="21">
        <f t="shared" si="34"/>
        <v>0</v>
      </c>
      <c r="H242" s="21">
        <f t="shared" si="34"/>
        <v>0</v>
      </c>
    </row>
    <row r="243" spans="1:8" ht="49.5" customHeight="1" hidden="1">
      <c r="A243" s="87" t="s">
        <v>633</v>
      </c>
      <c r="B243" s="46" t="s">
        <v>156</v>
      </c>
      <c r="C243" s="46" t="s">
        <v>350</v>
      </c>
      <c r="D243" s="46" t="s">
        <v>441</v>
      </c>
      <c r="E243" s="46" t="s">
        <v>356</v>
      </c>
      <c r="F243" s="21"/>
      <c r="G243" s="21"/>
      <c r="H243" s="21"/>
    </row>
    <row r="244" spans="1:8" ht="19.5" customHeight="1" hidden="1">
      <c r="A244" s="50" t="s">
        <v>194</v>
      </c>
      <c r="B244" s="46" t="s">
        <v>156</v>
      </c>
      <c r="C244" s="46" t="s">
        <v>350</v>
      </c>
      <c r="D244" s="46" t="s">
        <v>441</v>
      </c>
      <c r="E244" s="46" t="s">
        <v>195</v>
      </c>
      <c r="F244" s="21">
        <f>F245</f>
        <v>0</v>
      </c>
      <c r="G244" s="21">
        <f>G245</f>
        <v>0</v>
      </c>
      <c r="H244" s="21">
        <f>H245</f>
        <v>0</v>
      </c>
    </row>
    <row r="245" spans="1:8" ht="18" customHeight="1" hidden="1">
      <c r="A245" s="50" t="s">
        <v>284</v>
      </c>
      <c r="B245" s="46" t="s">
        <v>156</v>
      </c>
      <c r="C245" s="46" t="s">
        <v>350</v>
      </c>
      <c r="D245" s="46" t="s">
        <v>441</v>
      </c>
      <c r="E245" s="46" t="s">
        <v>419</v>
      </c>
      <c r="F245" s="21"/>
      <c r="G245" s="21"/>
      <c r="H245" s="21"/>
    </row>
    <row r="246" spans="1:8" ht="30.75" customHeight="1" hidden="1">
      <c r="A246" s="87" t="s">
        <v>183</v>
      </c>
      <c r="B246" s="46" t="s">
        <v>156</v>
      </c>
      <c r="C246" s="46" t="s">
        <v>350</v>
      </c>
      <c r="D246" s="46" t="s">
        <v>441</v>
      </c>
      <c r="E246" s="46" t="s">
        <v>154</v>
      </c>
      <c r="F246" s="21">
        <f>F247</f>
        <v>0</v>
      </c>
      <c r="G246" s="21">
        <f>G247</f>
        <v>0</v>
      </c>
      <c r="H246" s="21">
        <f>H247</f>
        <v>0</v>
      </c>
    </row>
    <row r="247" spans="1:8" ht="50.25" customHeight="1" hidden="1">
      <c r="A247" s="50" t="s">
        <v>184</v>
      </c>
      <c r="B247" s="46" t="s">
        <v>156</v>
      </c>
      <c r="C247" s="46" t="s">
        <v>350</v>
      </c>
      <c r="D247" s="46" t="s">
        <v>441</v>
      </c>
      <c r="E247" s="46" t="s">
        <v>185</v>
      </c>
      <c r="F247" s="21"/>
      <c r="G247" s="21"/>
      <c r="H247" s="21"/>
    </row>
    <row r="248" spans="1:8" ht="144" customHeight="1">
      <c r="A248" s="119" t="s">
        <v>511</v>
      </c>
      <c r="B248" s="47" t="s">
        <v>156</v>
      </c>
      <c r="C248" s="47" t="s">
        <v>350</v>
      </c>
      <c r="D248" s="47" t="s">
        <v>300</v>
      </c>
      <c r="E248" s="47" t="s">
        <v>379</v>
      </c>
      <c r="F248" s="49">
        <f aca="true" t="shared" si="35" ref="F248:H249">F249</f>
        <v>3.38708</v>
      </c>
      <c r="G248" s="49">
        <f t="shared" si="35"/>
        <v>3.38708</v>
      </c>
      <c r="H248" s="49">
        <f t="shared" si="35"/>
        <v>3.38708</v>
      </c>
    </row>
    <row r="249" spans="1:8" ht="36.75" customHeight="1">
      <c r="A249" s="87" t="s">
        <v>183</v>
      </c>
      <c r="B249" s="46" t="s">
        <v>156</v>
      </c>
      <c r="C249" s="46" t="s">
        <v>350</v>
      </c>
      <c r="D249" s="46" t="s">
        <v>512</v>
      </c>
      <c r="E249" s="46" t="s">
        <v>154</v>
      </c>
      <c r="F249" s="21">
        <f t="shared" si="35"/>
        <v>3.38708</v>
      </c>
      <c r="G249" s="21">
        <f t="shared" si="35"/>
        <v>3.38708</v>
      </c>
      <c r="H249" s="21">
        <f t="shared" si="35"/>
        <v>3.38708</v>
      </c>
    </row>
    <row r="250" spans="1:8" ht="33.75" customHeight="1">
      <c r="A250" s="50" t="s">
        <v>184</v>
      </c>
      <c r="B250" s="46" t="s">
        <v>156</v>
      </c>
      <c r="C250" s="46" t="s">
        <v>350</v>
      </c>
      <c r="D250" s="46" t="s">
        <v>512</v>
      </c>
      <c r="E250" s="46" t="s">
        <v>185</v>
      </c>
      <c r="F250" s="21">
        <v>3.38708</v>
      </c>
      <c r="G250" s="21">
        <v>3.38708</v>
      </c>
      <c r="H250" s="21">
        <v>3.38708</v>
      </c>
    </row>
    <row r="251" spans="1:8" ht="33.75" customHeight="1">
      <c r="A251" s="156" t="s">
        <v>148</v>
      </c>
      <c r="B251" s="157" t="s">
        <v>156</v>
      </c>
      <c r="C251" s="157" t="s">
        <v>350</v>
      </c>
      <c r="D251" s="157" t="s">
        <v>917</v>
      </c>
      <c r="E251" s="157" t="s">
        <v>379</v>
      </c>
      <c r="F251" s="158">
        <f>F252</f>
        <v>3000</v>
      </c>
      <c r="G251" s="158">
        <f aca="true" t="shared" si="36" ref="G251:H254">G252</f>
        <v>3000</v>
      </c>
      <c r="H251" s="158">
        <f t="shared" si="36"/>
        <v>3000</v>
      </c>
    </row>
    <row r="252" spans="1:8" ht="23.25" customHeight="1">
      <c r="A252" s="87" t="s">
        <v>387</v>
      </c>
      <c r="B252" s="46" t="s">
        <v>156</v>
      </c>
      <c r="C252" s="46" t="s">
        <v>350</v>
      </c>
      <c r="D252" s="46" t="s">
        <v>25</v>
      </c>
      <c r="E252" s="46" t="s">
        <v>379</v>
      </c>
      <c r="F252" s="21">
        <f>F253</f>
        <v>3000</v>
      </c>
      <c r="G252" s="21">
        <f t="shared" si="36"/>
        <v>3000</v>
      </c>
      <c r="H252" s="21">
        <f t="shared" si="36"/>
        <v>3000</v>
      </c>
    </row>
    <row r="253" spans="1:8" ht="33.75" customHeight="1">
      <c r="A253" s="87" t="s">
        <v>388</v>
      </c>
      <c r="B253" s="46" t="s">
        <v>156</v>
      </c>
      <c r="C253" s="46" t="s">
        <v>350</v>
      </c>
      <c r="D253" s="46" t="s">
        <v>25</v>
      </c>
      <c r="E253" s="46" t="s">
        <v>379</v>
      </c>
      <c r="F253" s="21">
        <f>F254</f>
        <v>3000</v>
      </c>
      <c r="G253" s="21">
        <f t="shared" si="36"/>
        <v>3000</v>
      </c>
      <c r="H253" s="21">
        <f t="shared" si="36"/>
        <v>3000</v>
      </c>
    </row>
    <row r="254" spans="1:8" ht="19.5" customHeight="1">
      <c r="A254" s="87" t="s">
        <v>188</v>
      </c>
      <c r="B254" s="46" t="s">
        <v>156</v>
      </c>
      <c r="C254" s="46" t="s">
        <v>350</v>
      </c>
      <c r="D254" s="46" t="s">
        <v>25</v>
      </c>
      <c r="E254" s="46" t="s">
        <v>189</v>
      </c>
      <c r="F254" s="21">
        <f>F255</f>
        <v>3000</v>
      </c>
      <c r="G254" s="21">
        <f t="shared" si="36"/>
        <v>3000</v>
      </c>
      <c r="H254" s="21">
        <f t="shared" si="36"/>
        <v>3000</v>
      </c>
    </row>
    <row r="255" spans="1:8" ht="50.25" customHeight="1">
      <c r="A255" s="87" t="s">
        <v>633</v>
      </c>
      <c r="B255" s="46" t="s">
        <v>156</v>
      </c>
      <c r="C255" s="46" t="s">
        <v>350</v>
      </c>
      <c r="D255" s="46" t="s">
        <v>25</v>
      </c>
      <c r="E255" s="46" t="s">
        <v>356</v>
      </c>
      <c r="F255" s="21">
        <v>3000</v>
      </c>
      <c r="G255" s="21">
        <v>3000</v>
      </c>
      <c r="H255" s="21">
        <v>3000</v>
      </c>
    </row>
    <row r="256" spans="1:8" ht="33.75" customHeight="1" hidden="1">
      <c r="A256" s="50"/>
      <c r="B256" s="46"/>
      <c r="C256" s="46"/>
      <c r="D256" s="46"/>
      <c r="E256" s="46"/>
      <c r="F256" s="21"/>
      <c r="G256" s="21"/>
      <c r="H256" s="21"/>
    </row>
    <row r="257" spans="1:8" s="152" customFormat="1" ht="17.25" customHeight="1">
      <c r="A257" s="142" t="s">
        <v>351</v>
      </c>
      <c r="B257" s="88" t="s">
        <v>156</v>
      </c>
      <c r="C257" s="88" t="s">
        <v>347</v>
      </c>
      <c r="D257" s="88" t="s">
        <v>300</v>
      </c>
      <c r="E257" s="88" t="s">
        <v>379</v>
      </c>
      <c r="F257" s="29">
        <f>F258+F271</f>
        <v>27695.35099</v>
      </c>
      <c r="G257" s="29">
        <f>G258+G271</f>
        <v>16880.3</v>
      </c>
      <c r="H257" s="29">
        <f>H258+H271</f>
        <v>16880.3</v>
      </c>
    </row>
    <row r="258" spans="1:8" s="152" customFormat="1" ht="94.5" customHeight="1">
      <c r="A258" s="45" t="s">
        <v>968</v>
      </c>
      <c r="B258" s="47" t="s">
        <v>156</v>
      </c>
      <c r="C258" s="47" t="s">
        <v>347</v>
      </c>
      <c r="D258" s="47" t="s">
        <v>427</v>
      </c>
      <c r="E258" s="47" t="s">
        <v>379</v>
      </c>
      <c r="F258" s="49">
        <f>F259+F262+F266</f>
        <v>27615.05099</v>
      </c>
      <c r="G258" s="49">
        <f>G259+G262+G266</f>
        <v>16800</v>
      </c>
      <c r="H258" s="49">
        <f>H259+H262+H266</f>
        <v>16800</v>
      </c>
    </row>
    <row r="259" spans="1:8" ht="33.75" customHeight="1">
      <c r="A259" s="87" t="s">
        <v>352</v>
      </c>
      <c r="B259" s="46" t="s">
        <v>156</v>
      </c>
      <c r="C259" s="46" t="s">
        <v>347</v>
      </c>
      <c r="D259" s="46" t="s">
        <v>443</v>
      </c>
      <c r="E259" s="46" t="s">
        <v>379</v>
      </c>
      <c r="F259" s="21">
        <f aca="true" t="shared" si="37" ref="F259:H260">F260</f>
        <v>16078.05099</v>
      </c>
      <c r="G259" s="21">
        <f t="shared" si="37"/>
        <v>5263</v>
      </c>
      <c r="H259" s="21">
        <f t="shared" si="37"/>
        <v>5263</v>
      </c>
    </row>
    <row r="260" spans="1:8" ht="35.25" customHeight="1">
      <c r="A260" s="87" t="s">
        <v>183</v>
      </c>
      <c r="B260" s="46" t="s">
        <v>156</v>
      </c>
      <c r="C260" s="46" t="s">
        <v>347</v>
      </c>
      <c r="D260" s="46" t="s">
        <v>443</v>
      </c>
      <c r="E260" s="46" t="s">
        <v>154</v>
      </c>
      <c r="F260" s="21">
        <f t="shared" si="37"/>
        <v>16078.05099</v>
      </c>
      <c r="G260" s="21">
        <f t="shared" si="37"/>
        <v>5263</v>
      </c>
      <c r="H260" s="21">
        <f t="shared" si="37"/>
        <v>5263</v>
      </c>
    </row>
    <row r="261" spans="1:8" ht="47.25" customHeight="1">
      <c r="A261" s="50" t="s">
        <v>184</v>
      </c>
      <c r="B261" s="46" t="s">
        <v>156</v>
      </c>
      <c r="C261" s="46" t="s">
        <v>347</v>
      </c>
      <c r="D261" s="46" t="s">
        <v>443</v>
      </c>
      <c r="E261" s="46" t="s">
        <v>185</v>
      </c>
      <c r="F261" s="21">
        <f>5263+10815.05099</f>
        <v>16078.05099</v>
      </c>
      <c r="G261" s="21">
        <v>5263</v>
      </c>
      <c r="H261" s="21">
        <v>5263</v>
      </c>
    </row>
    <row r="262" spans="1:8" ht="22.5" customHeight="1">
      <c r="A262" s="50" t="s">
        <v>194</v>
      </c>
      <c r="B262" s="46" t="s">
        <v>156</v>
      </c>
      <c r="C262" s="46" t="s">
        <v>347</v>
      </c>
      <c r="D262" s="46" t="s">
        <v>442</v>
      </c>
      <c r="E262" s="46" t="s">
        <v>195</v>
      </c>
      <c r="F262" s="21">
        <f>F263</f>
        <v>11537</v>
      </c>
      <c r="G262" s="21">
        <f>G263</f>
        <v>11537</v>
      </c>
      <c r="H262" s="21">
        <f>H263</f>
        <v>11537</v>
      </c>
    </row>
    <row r="263" spans="1:8" ht="20.25" customHeight="1">
      <c r="A263" s="50" t="s">
        <v>284</v>
      </c>
      <c r="B263" s="46" t="s">
        <v>156</v>
      </c>
      <c r="C263" s="46" t="s">
        <v>347</v>
      </c>
      <c r="D263" s="46" t="s">
        <v>442</v>
      </c>
      <c r="E263" s="46" t="s">
        <v>419</v>
      </c>
      <c r="F263" s="21">
        <v>11537</v>
      </c>
      <c r="G263" s="21">
        <v>11537</v>
      </c>
      <c r="H263" s="21">
        <v>11537</v>
      </c>
    </row>
    <row r="264" spans="1:8" ht="95.25" customHeight="1" hidden="1">
      <c r="A264" s="50" t="s">
        <v>461</v>
      </c>
      <c r="B264" s="46" t="s">
        <v>156</v>
      </c>
      <c r="C264" s="46" t="s">
        <v>347</v>
      </c>
      <c r="D264" s="46" t="s">
        <v>462</v>
      </c>
      <c r="E264" s="46" t="s">
        <v>419</v>
      </c>
      <c r="F264" s="21"/>
      <c r="G264" s="21"/>
      <c r="H264" s="21"/>
    </row>
    <row r="265" spans="1:8" ht="30" customHeight="1" hidden="1">
      <c r="A265" s="50" t="s">
        <v>465</v>
      </c>
      <c r="B265" s="46" t="s">
        <v>156</v>
      </c>
      <c r="C265" s="46" t="s">
        <v>347</v>
      </c>
      <c r="D265" s="46" t="s">
        <v>466</v>
      </c>
      <c r="E265" s="46" t="s">
        <v>419</v>
      </c>
      <c r="F265" s="21"/>
      <c r="G265" s="21"/>
      <c r="H265" s="21"/>
    </row>
    <row r="266" spans="1:8" ht="30" customHeight="1" hidden="1">
      <c r="A266" s="119" t="s">
        <v>644</v>
      </c>
      <c r="B266" s="47" t="s">
        <v>156</v>
      </c>
      <c r="C266" s="47" t="s">
        <v>347</v>
      </c>
      <c r="D266" s="47" t="s">
        <v>427</v>
      </c>
      <c r="E266" s="47" t="s">
        <v>379</v>
      </c>
      <c r="F266" s="49">
        <f>F268+F270</f>
        <v>0</v>
      </c>
      <c r="G266" s="49">
        <f>G268+G270</f>
        <v>0</v>
      </c>
      <c r="H266" s="49">
        <f>H268+H270</f>
        <v>0</v>
      </c>
    </row>
    <row r="267" spans="1:8" ht="35.25" customHeight="1" hidden="1">
      <c r="A267" s="87" t="s">
        <v>183</v>
      </c>
      <c r="B267" s="46" t="s">
        <v>156</v>
      </c>
      <c r="C267" s="46" t="s">
        <v>347</v>
      </c>
      <c r="D267" s="46" t="s">
        <v>639</v>
      </c>
      <c r="E267" s="46" t="s">
        <v>154</v>
      </c>
      <c r="F267" s="21">
        <f>F268</f>
        <v>0</v>
      </c>
      <c r="G267" s="21">
        <f>G268</f>
        <v>0</v>
      </c>
      <c r="H267" s="21">
        <f>H268</f>
        <v>0</v>
      </c>
    </row>
    <row r="268" spans="1:8" ht="47.25" hidden="1">
      <c r="A268" s="50" t="s">
        <v>184</v>
      </c>
      <c r="B268" s="46" t="s">
        <v>156</v>
      </c>
      <c r="C268" s="46" t="s">
        <v>347</v>
      </c>
      <c r="D268" s="46" t="s">
        <v>639</v>
      </c>
      <c r="E268" s="46" t="s">
        <v>185</v>
      </c>
      <c r="F268" s="21"/>
      <c r="G268" s="21"/>
      <c r="H268" s="21"/>
    </row>
    <row r="269" spans="1:8" ht="31.5" hidden="1">
      <c r="A269" s="87" t="s">
        <v>183</v>
      </c>
      <c r="B269" s="46" t="s">
        <v>156</v>
      </c>
      <c r="C269" s="46" t="s">
        <v>347</v>
      </c>
      <c r="D269" s="46" t="s">
        <v>657</v>
      </c>
      <c r="E269" s="46" t="s">
        <v>154</v>
      </c>
      <c r="F269" s="21">
        <f>F270</f>
        <v>0</v>
      </c>
      <c r="G269" s="21">
        <f>G270</f>
        <v>0</v>
      </c>
      <c r="H269" s="21">
        <f>H270</f>
        <v>0</v>
      </c>
    </row>
    <row r="270" spans="1:8" ht="47.25" hidden="1">
      <c r="A270" s="50" t="s">
        <v>184</v>
      </c>
      <c r="B270" s="46" t="s">
        <v>156</v>
      </c>
      <c r="C270" s="46" t="s">
        <v>347</v>
      </c>
      <c r="D270" s="46" t="s">
        <v>657</v>
      </c>
      <c r="E270" s="46" t="s">
        <v>185</v>
      </c>
      <c r="F270" s="21"/>
      <c r="G270" s="21"/>
      <c r="H270" s="21"/>
    </row>
    <row r="271" spans="1:8" ht="31.5">
      <c r="A271" s="119" t="s">
        <v>148</v>
      </c>
      <c r="B271" s="47" t="s">
        <v>156</v>
      </c>
      <c r="C271" s="47" t="s">
        <v>347</v>
      </c>
      <c r="D271" s="47" t="s">
        <v>14</v>
      </c>
      <c r="E271" s="47" t="s">
        <v>379</v>
      </c>
      <c r="F271" s="49">
        <f aca="true" t="shared" si="38" ref="F271:H272">F272</f>
        <v>80.3</v>
      </c>
      <c r="G271" s="49">
        <f t="shared" si="38"/>
        <v>80.3</v>
      </c>
      <c r="H271" s="49">
        <f t="shared" si="38"/>
        <v>80.3</v>
      </c>
    </row>
    <row r="272" spans="1:8" ht="34.5" customHeight="1">
      <c r="A272" s="50" t="s">
        <v>149</v>
      </c>
      <c r="B272" s="46" t="s">
        <v>156</v>
      </c>
      <c r="C272" s="46" t="s">
        <v>347</v>
      </c>
      <c r="D272" s="46" t="s">
        <v>15</v>
      </c>
      <c r="E272" s="46" t="s">
        <v>379</v>
      </c>
      <c r="F272" s="21">
        <f t="shared" si="38"/>
        <v>80.3</v>
      </c>
      <c r="G272" s="21">
        <f t="shared" si="38"/>
        <v>80.3</v>
      </c>
      <c r="H272" s="21">
        <f t="shared" si="38"/>
        <v>80.3</v>
      </c>
    </row>
    <row r="273" spans="1:8" ht="20.25" customHeight="1">
      <c r="A273" s="87" t="s">
        <v>513</v>
      </c>
      <c r="B273" s="46" t="s">
        <v>156</v>
      </c>
      <c r="C273" s="46" t="s">
        <v>347</v>
      </c>
      <c r="D273" s="79" t="s">
        <v>514</v>
      </c>
      <c r="E273" s="46" t="s">
        <v>379</v>
      </c>
      <c r="F273" s="21">
        <f>F274+F276</f>
        <v>80.3</v>
      </c>
      <c r="G273" s="21">
        <f>G274+G276</f>
        <v>80.3</v>
      </c>
      <c r="H273" s="21">
        <f>H274+H276</f>
        <v>80.3</v>
      </c>
    </row>
    <row r="274" spans="1:8" ht="33.75" customHeight="1" hidden="1">
      <c r="A274" s="87" t="s">
        <v>183</v>
      </c>
      <c r="B274" s="46" t="s">
        <v>156</v>
      </c>
      <c r="C274" s="46" t="s">
        <v>347</v>
      </c>
      <c r="D274" s="79" t="s">
        <v>514</v>
      </c>
      <c r="E274" s="46" t="s">
        <v>154</v>
      </c>
      <c r="F274" s="21">
        <f>F275</f>
        <v>0</v>
      </c>
      <c r="G274" s="21">
        <f>G275</f>
        <v>0</v>
      </c>
      <c r="H274" s="21">
        <f>H275</f>
        <v>0</v>
      </c>
    </row>
    <row r="275" spans="1:8" ht="35.25" customHeight="1" hidden="1">
      <c r="A275" s="50" t="s">
        <v>184</v>
      </c>
      <c r="B275" s="46" t="s">
        <v>156</v>
      </c>
      <c r="C275" s="46" t="s">
        <v>347</v>
      </c>
      <c r="D275" s="79" t="s">
        <v>514</v>
      </c>
      <c r="E275" s="46" t="s">
        <v>185</v>
      </c>
      <c r="F275" s="21">
        <v>0</v>
      </c>
      <c r="G275" s="21">
        <v>0</v>
      </c>
      <c r="H275" s="21">
        <v>0</v>
      </c>
    </row>
    <row r="276" spans="1:8" ht="22.5" customHeight="1">
      <c r="A276" s="87" t="s">
        <v>188</v>
      </c>
      <c r="B276" s="46" t="s">
        <v>156</v>
      </c>
      <c r="C276" s="46" t="s">
        <v>347</v>
      </c>
      <c r="D276" s="79" t="s">
        <v>514</v>
      </c>
      <c r="E276" s="46" t="s">
        <v>189</v>
      </c>
      <c r="F276" s="21">
        <f>F277</f>
        <v>80.3</v>
      </c>
      <c r="G276" s="21">
        <f>G277</f>
        <v>80.3</v>
      </c>
      <c r="H276" s="21">
        <f>H277</f>
        <v>80.3</v>
      </c>
    </row>
    <row r="277" spans="1:8" ht="19.5" customHeight="1">
      <c r="A277" s="154" t="s">
        <v>186</v>
      </c>
      <c r="B277" s="46" t="s">
        <v>156</v>
      </c>
      <c r="C277" s="46" t="s">
        <v>347</v>
      </c>
      <c r="D277" s="79" t="s">
        <v>514</v>
      </c>
      <c r="E277" s="46" t="s">
        <v>187</v>
      </c>
      <c r="F277" s="28">
        <v>80.3</v>
      </c>
      <c r="G277" s="28">
        <v>80.3</v>
      </c>
      <c r="H277" s="28">
        <v>80.3</v>
      </c>
    </row>
    <row r="278" spans="1:8" ht="31.5">
      <c r="A278" s="160" t="s">
        <v>334</v>
      </c>
      <c r="B278" s="88" t="s">
        <v>156</v>
      </c>
      <c r="C278" s="88" t="s">
        <v>353</v>
      </c>
      <c r="D278" s="88" t="s">
        <v>300</v>
      </c>
      <c r="E278" s="88" t="s">
        <v>379</v>
      </c>
      <c r="F278" s="29">
        <f>F279</f>
        <v>200</v>
      </c>
      <c r="G278" s="29">
        <f>G279</f>
        <v>200</v>
      </c>
      <c r="H278" s="29">
        <f>H279</f>
        <v>200</v>
      </c>
    </row>
    <row r="279" spans="1:8" ht="61.5" customHeight="1">
      <c r="A279" s="45" t="s">
        <v>947</v>
      </c>
      <c r="B279" s="47" t="s">
        <v>156</v>
      </c>
      <c r="C279" s="47" t="s">
        <v>353</v>
      </c>
      <c r="D279" s="47" t="s">
        <v>425</v>
      </c>
      <c r="E279" s="47" t="s">
        <v>379</v>
      </c>
      <c r="F279" s="49">
        <f aca="true" t="shared" si="39" ref="F279:H281">F280</f>
        <v>200</v>
      </c>
      <c r="G279" s="49">
        <f t="shared" si="39"/>
        <v>200</v>
      </c>
      <c r="H279" s="49">
        <f t="shared" si="39"/>
        <v>200</v>
      </c>
    </row>
    <row r="280" spans="1:8" ht="33" customHeight="1">
      <c r="A280" s="87" t="s">
        <v>1004</v>
      </c>
      <c r="B280" s="46" t="s">
        <v>156</v>
      </c>
      <c r="C280" s="46" t="s">
        <v>353</v>
      </c>
      <c r="D280" s="46" t="s">
        <v>426</v>
      </c>
      <c r="E280" s="46" t="s">
        <v>379</v>
      </c>
      <c r="F280" s="21">
        <f>F281+F286</f>
        <v>200</v>
      </c>
      <c r="G280" s="21">
        <f>G281+G286</f>
        <v>200</v>
      </c>
      <c r="H280" s="21">
        <f>H281+H286</f>
        <v>200</v>
      </c>
    </row>
    <row r="281" spans="1:8" ht="18.75" customHeight="1">
      <c r="A281" s="87" t="s">
        <v>188</v>
      </c>
      <c r="B281" s="46" t="s">
        <v>156</v>
      </c>
      <c r="C281" s="46" t="s">
        <v>353</v>
      </c>
      <c r="D281" s="46" t="s">
        <v>426</v>
      </c>
      <c r="E281" s="46" t="s">
        <v>189</v>
      </c>
      <c r="F281" s="21">
        <f>F282</f>
        <v>197</v>
      </c>
      <c r="G281" s="21">
        <f t="shared" si="39"/>
        <v>197</v>
      </c>
      <c r="H281" s="21">
        <f t="shared" si="39"/>
        <v>197</v>
      </c>
    </row>
    <row r="282" spans="1:8" ht="60.75" customHeight="1">
      <c r="A282" s="87" t="s">
        <v>355</v>
      </c>
      <c r="B282" s="46" t="s">
        <v>156</v>
      </c>
      <c r="C282" s="46" t="s">
        <v>353</v>
      </c>
      <c r="D282" s="46" t="s">
        <v>426</v>
      </c>
      <c r="E282" s="46" t="s">
        <v>356</v>
      </c>
      <c r="F282" s="21">
        <v>197</v>
      </c>
      <c r="G282" s="21">
        <v>197</v>
      </c>
      <c r="H282" s="21">
        <v>197</v>
      </c>
    </row>
    <row r="283" spans="1:8" ht="110.25" customHeight="1" hidden="1">
      <c r="A283" s="45"/>
      <c r="B283" s="46" t="s">
        <v>156</v>
      </c>
      <c r="C283" s="46" t="s">
        <v>353</v>
      </c>
      <c r="D283" s="46" t="s">
        <v>426</v>
      </c>
      <c r="E283" s="47"/>
      <c r="F283" s="49"/>
      <c r="G283" s="49"/>
      <c r="H283" s="49"/>
    </row>
    <row r="284" spans="1:8" ht="24" customHeight="1" hidden="1">
      <c r="A284" s="50"/>
      <c r="B284" s="46" t="s">
        <v>156</v>
      </c>
      <c r="C284" s="46" t="s">
        <v>353</v>
      </c>
      <c r="D284" s="46" t="s">
        <v>426</v>
      </c>
      <c r="E284" s="46"/>
      <c r="F284" s="21"/>
      <c r="G284" s="21"/>
      <c r="H284" s="21"/>
    </row>
    <row r="285" spans="1:8" ht="25.5" customHeight="1" hidden="1">
      <c r="A285" s="50"/>
      <c r="B285" s="46" t="s">
        <v>156</v>
      </c>
      <c r="C285" s="46" t="s">
        <v>353</v>
      </c>
      <c r="D285" s="46" t="s">
        <v>426</v>
      </c>
      <c r="E285" s="46"/>
      <c r="F285" s="21"/>
      <c r="G285" s="21"/>
      <c r="H285" s="21"/>
    </row>
    <row r="286" spans="1:8" ht="33" customHeight="1">
      <c r="A286" s="87" t="s">
        <v>183</v>
      </c>
      <c r="B286" s="46" t="s">
        <v>156</v>
      </c>
      <c r="C286" s="46" t="s">
        <v>353</v>
      </c>
      <c r="D286" s="46" t="s">
        <v>426</v>
      </c>
      <c r="E286" s="46" t="s">
        <v>154</v>
      </c>
      <c r="F286" s="21">
        <f>F287</f>
        <v>3</v>
      </c>
      <c r="G286" s="21">
        <f>G287</f>
        <v>3</v>
      </c>
      <c r="H286" s="21">
        <f>H287</f>
        <v>3</v>
      </c>
    </row>
    <row r="287" spans="1:8" ht="48" customHeight="1">
      <c r="A287" s="50" t="s">
        <v>184</v>
      </c>
      <c r="B287" s="46" t="s">
        <v>156</v>
      </c>
      <c r="C287" s="46" t="s">
        <v>353</v>
      </c>
      <c r="D287" s="46" t="s">
        <v>426</v>
      </c>
      <c r="E287" s="46" t="s">
        <v>185</v>
      </c>
      <c r="F287" s="21">
        <v>3</v>
      </c>
      <c r="G287" s="21">
        <v>3</v>
      </c>
      <c r="H287" s="21">
        <v>3</v>
      </c>
    </row>
    <row r="288" spans="1:8" s="165" customFormat="1" ht="32.25" customHeight="1">
      <c r="A288" s="142" t="s">
        <v>357</v>
      </c>
      <c r="B288" s="88" t="s">
        <v>358</v>
      </c>
      <c r="C288" s="88" t="s">
        <v>146</v>
      </c>
      <c r="D288" s="88" t="s">
        <v>300</v>
      </c>
      <c r="E288" s="88" t="s">
        <v>379</v>
      </c>
      <c r="F288" s="29">
        <f>F289+F322+F313</f>
        <v>1218.68737</v>
      </c>
      <c r="G288" s="29">
        <f>G289+G322+G313</f>
        <v>1248.77869</v>
      </c>
      <c r="H288" s="29">
        <f>H289+H322+H313</f>
        <v>1238.85384</v>
      </c>
    </row>
    <row r="289" spans="1:8" s="152" customFormat="1" ht="16.5" customHeight="1">
      <c r="A289" s="142" t="s">
        <v>335</v>
      </c>
      <c r="B289" s="88" t="s">
        <v>358</v>
      </c>
      <c r="C289" s="88" t="s">
        <v>147</v>
      </c>
      <c r="D289" s="88" t="s">
        <v>300</v>
      </c>
      <c r="E289" s="88" t="s">
        <v>379</v>
      </c>
      <c r="F289" s="29">
        <f>F290+F297+F300+F305+F310</f>
        <v>1126.9</v>
      </c>
      <c r="G289" s="29">
        <f>G290+G297+G300+G305+G310</f>
        <v>1156.9</v>
      </c>
      <c r="H289" s="29">
        <f>H290+H297+H300+H305+H310</f>
        <v>1146.9</v>
      </c>
    </row>
    <row r="290" spans="1:8" ht="17.25" customHeight="1">
      <c r="A290" s="87" t="s">
        <v>336</v>
      </c>
      <c r="B290" s="46" t="s">
        <v>358</v>
      </c>
      <c r="C290" s="46" t="s">
        <v>147</v>
      </c>
      <c r="D290" s="46" t="s">
        <v>27</v>
      </c>
      <c r="E290" s="46" t="s">
        <v>379</v>
      </c>
      <c r="F290" s="21">
        <f>F291+F294</f>
        <v>1006.9</v>
      </c>
      <c r="G290" s="21">
        <f>G291+G294</f>
        <v>1006.9</v>
      </c>
      <c r="H290" s="21">
        <f>H291+H294</f>
        <v>1006.9</v>
      </c>
    </row>
    <row r="291" spans="1:8" ht="33.75" customHeight="1" hidden="1">
      <c r="A291" s="87" t="s">
        <v>515</v>
      </c>
      <c r="B291" s="46" t="s">
        <v>358</v>
      </c>
      <c r="C291" s="46" t="s">
        <v>147</v>
      </c>
      <c r="D291" s="46" t="s">
        <v>27</v>
      </c>
      <c r="E291" s="46" t="s">
        <v>379</v>
      </c>
      <c r="F291" s="21">
        <f aca="true" t="shared" si="40" ref="F291:H292">F292</f>
        <v>0</v>
      </c>
      <c r="G291" s="21">
        <f t="shared" si="40"/>
        <v>0</v>
      </c>
      <c r="H291" s="21">
        <f t="shared" si="40"/>
        <v>0</v>
      </c>
    </row>
    <row r="292" spans="1:8" ht="33.75" customHeight="1" hidden="1">
      <c r="A292" s="87" t="s">
        <v>183</v>
      </c>
      <c r="B292" s="46" t="s">
        <v>358</v>
      </c>
      <c r="C292" s="46" t="s">
        <v>147</v>
      </c>
      <c r="D292" s="46" t="s">
        <v>27</v>
      </c>
      <c r="E292" s="46" t="s">
        <v>154</v>
      </c>
      <c r="F292" s="21">
        <f t="shared" si="40"/>
        <v>0</v>
      </c>
      <c r="G292" s="21">
        <f t="shared" si="40"/>
        <v>0</v>
      </c>
      <c r="H292" s="21">
        <f t="shared" si="40"/>
        <v>0</v>
      </c>
    </row>
    <row r="293" spans="1:8" ht="48.75" customHeight="1" hidden="1">
      <c r="A293" s="50" t="s">
        <v>184</v>
      </c>
      <c r="B293" s="46" t="s">
        <v>358</v>
      </c>
      <c r="C293" s="46" t="s">
        <v>147</v>
      </c>
      <c r="D293" s="46" t="s">
        <v>27</v>
      </c>
      <c r="E293" s="46" t="s">
        <v>185</v>
      </c>
      <c r="F293" s="21">
        <v>0</v>
      </c>
      <c r="G293" s="21">
        <v>0</v>
      </c>
      <c r="H293" s="21">
        <v>0</v>
      </c>
    </row>
    <row r="294" spans="1:8" ht="33" customHeight="1">
      <c r="A294" s="87" t="s">
        <v>439</v>
      </c>
      <c r="B294" s="46" t="s">
        <v>358</v>
      </c>
      <c r="C294" s="46" t="s">
        <v>147</v>
      </c>
      <c r="D294" s="46" t="s">
        <v>95</v>
      </c>
      <c r="E294" s="46" t="s">
        <v>379</v>
      </c>
      <c r="F294" s="21">
        <f aca="true" t="shared" si="41" ref="F294:H295">F295</f>
        <v>1006.9</v>
      </c>
      <c r="G294" s="21">
        <f t="shared" si="41"/>
        <v>1006.9</v>
      </c>
      <c r="H294" s="21">
        <f t="shared" si="41"/>
        <v>1006.9</v>
      </c>
    </row>
    <row r="295" spans="1:8" ht="31.5" customHeight="1">
      <c r="A295" s="87" t="s">
        <v>183</v>
      </c>
      <c r="B295" s="46" t="s">
        <v>358</v>
      </c>
      <c r="C295" s="46" t="s">
        <v>147</v>
      </c>
      <c r="D295" s="46" t="s">
        <v>95</v>
      </c>
      <c r="E295" s="46" t="s">
        <v>154</v>
      </c>
      <c r="F295" s="21">
        <f t="shared" si="41"/>
        <v>1006.9</v>
      </c>
      <c r="G295" s="21">
        <f t="shared" si="41"/>
        <v>1006.9</v>
      </c>
      <c r="H295" s="21">
        <f t="shared" si="41"/>
        <v>1006.9</v>
      </c>
    </row>
    <row r="296" spans="1:8" ht="48" customHeight="1">
      <c r="A296" s="50" t="s">
        <v>184</v>
      </c>
      <c r="B296" s="46" t="s">
        <v>358</v>
      </c>
      <c r="C296" s="46" t="s">
        <v>147</v>
      </c>
      <c r="D296" s="46" t="s">
        <v>95</v>
      </c>
      <c r="E296" s="46" t="s">
        <v>185</v>
      </c>
      <c r="F296" s="21">
        <v>1006.9</v>
      </c>
      <c r="G296" s="21">
        <v>1006.9</v>
      </c>
      <c r="H296" s="21">
        <v>1006.9</v>
      </c>
    </row>
    <row r="297" spans="1:8" ht="48" customHeight="1" hidden="1">
      <c r="A297" s="119" t="s">
        <v>664</v>
      </c>
      <c r="B297" s="47" t="s">
        <v>358</v>
      </c>
      <c r="C297" s="47" t="s">
        <v>147</v>
      </c>
      <c r="D297" s="47" t="s">
        <v>665</v>
      </c>
      <c r="E297" s="47" t="s">
        <v>379</v>
      </c>
      <c r="F297" s="49">
        <f aca="true" t="shared" si="42" ref="F297:H298">F298</f>
        <v>0</v>
      </c>
      <c r="G297" s="49">
        <f t="shared" si="42"/>
        <v>0</v>
      </c>
      <c r="H297" s="49">
        <f t="shared" si="42"/>
        <v>0</v>
      </c>
    </row>
    <row r="298" spans="1:8" ht="36" customHeight="1" hidden="1">
      <c r="A298" s="87" t="s">
        <v>183</v>
      </c>
      <c r="B298" s="46" t="s">
        <v>358</v>
      </c>
      <c r="C298" s="46" t="s">
        <v>147</v>
      </c>
      <c r="D298" s="46" t="s">
        <v>665</v>
      </c>
      <c r="E298" s="46" t="s">
        <v>154</v>
      </c>
      <c r="F298" s="21">
        <f t="shared" si="42"/>
        <v>0</v>
      </c>
      <c r="G298" s="21">
        <f t="shared" si="42"/>
        <v>0</v>
      </c>
      <c r="H298" s="21">
        <f t="shared" si="42"/>
        <v>0</v>
      </c>
    </row>
    <row r="299" spans="1:8" ht="48" customHeight="1" hidden="1">
      <c r="A299" s="50" t="s">
        <v>184</v>
      </c>
      <c r="B299" s="46" t="s">
        <v>358</v>
      </c>
      <c r="C299" s="46" t="s">
        <v>147</v>
      </c>
      <c r="D299" s="46" t="s">
        <v>665</v>
      </c>
      <c r="E299" s="46" t="s">
        <v>185</v>
      </c>
      <c r="F299" s="21"/>
      <c r="G299" s="21"/>
      <c r="H299" s="21"/>
    </row>
    <row r="300" spans="1:8" ht="81.75" customHeight="1" hidden="1">
      <c r="A300" s="45" t="s">
        <v>516</v>
      </c>
      <c r="B300" s="47" t="s">
        <v>358</v>
      </c>
      <c r="C300" s="47" t="s">
        <v>147</v>
      </c>
      <c r="D300" s="47" t="s">
        <v>517</v>
      </c>
      <c r="E300" s="47" t="s">
        <v>379</v>
      </c>
      <c r="F300" s="49">
        <f aca="true" t="shared" si="43" ref="F300:H301">F301</f>
        <v>0</v>
      </c>
      <c r="G300" s="49">
        <f t="shared" si="43"/>
        <v>0</v>
      </c>
      <c r="H300" s="49">
        <f t="shared" si="43"/>
        <v>0</v>
      </c>
    </row>
    <row r="301" spans="1:8" ht="63" customHeight="1" hidden="1">
      <c r="A301" s="50" t="s">
        <v>518</v>
      </c>
      <c r="B301" s="46" t="s">
        <v>358</v>
      </c>
      <c r="C301" s="46" t="s">
        <v>147</v>
      </c>
      <c r="D301" s="46" t="s">
        <v>517</v>
      </c>
      <c r="E301" s="46" t="s">
        <v>379</v>
      </c>
      <c r="F301" s="21">
        <f t="shared" si="43"/>
        <v>0</v>
      </c>
      <c r="G301" s="21">
        <f t="shared" si="43"/>
        <v>0</v>
      </c>
      <c r="H301" s="21">
        <f t="shared" si="43"/>
        <v>0</v>
      </c>
    </row>
    <row r="302" spans="1:8" ht="24" customHeight="1" hidden="1">
      <c r="A302" s="87" t="s">
        <v>188</v>
      </c>
      <c r="B302" s="46" t="s">
        <v>358</v>
      </c>
      <c r="C302" s="46" t="s">
        <v>147</v>
      </c>
      <c r="D302" s="46" t="s">
        <v>517</v>
      </c>
      <c r="E302" s="46" t="s">
        <v>189</v>
      </c>
      <c r="F302" s="21">
        <f>F304+F303</f>
        <v>0</v>
      </c>
      <c r="G302" s="21">
        <f>G304+G303</f>
        <v>0</v>
      </c>
      <c r="H302" s="21">
        <f>H304+H303</f>
        <v>0</v>
      </c>
    </row>
    <row r="303" spans="1:8" ht="63" customHeight="1" hidden="1">
      <c r="A303" s="87" t="s">
        <v>634</v>
      </c>
      <c r="B303" s="46" t="s">
        <v>358</v>
      </c>
      <c r="C303" s="46" t="s">
        <v>147</v>
      </c>
      <c r="D303" s="46" t="s">
        <v>519</v>
      </c>
      <c r="E303" s="46" t="s">
        <v>356</v>
      </c>
      <c r="F303" s="21"/>
      <c r="G303" s="21"/>
      <c r="H303" s="21"/>
    </row>
    <row r="304" spans="1:8" ht="63" customHeight="1" hidden="1">
      <c r="A304" s="87" t="s">
        <v>635</v>
      </c>
      <c r="B304" s="46" t="s">
        <v>358</v>
      </c>
      <c r="C304" s="46" t="s">
        <v>147</v>
      </c>
      <c r="D304" s="46" t="s">
        <v>919</v>
      </c>
      <c r="E304" s="46" t="s">
        <v>356</v>
      </c>
      <c r="F304" s="21"/>
      <c r="G304" s="21"/>
      <c r="H304" s="21"/>
    </row>
    <row r="305" spans="1:8" ht="33" customHeight="1">
      <c r="A305" s="119" t="s">
        <v>148</v>
      </c>
      <c r="B305" s="47" t="s">
        <v>358</v>
      </c>
      <c r="C305" s="47" t="s">
        <v>147</v>
      </c>
      <c r="D305" s="47" t="s">
        <v>14</v>
      </c>
      <c r="E305" s="47" t="s">
        <v>379</v>
      </c>
      <c r="F305" s="49">
        <f aca="true" t="shared" si="44" ref="F305:H308">F306</f>
        <v>120</v>
      </c>
      <c r="G305" s="49">
        <f t="shared" si="44"/>
        <v>120</v>
      </c>
      <c r="H305" s="49">
        <f t="shared" si="44"/>
        <v>120</v>
      </c>
    </row>
    <row r="306" spans="1:8" ht="33" customHeight="1">
      <c r="A306" s="50" t="s">
        <v>149</v>
      </c>
      <c r="B306" s="46" t="s">
        <v>358</v>
      </c>
      <c r="C306" s="46" t="s">
        <v>147</v>
      </c>
      <c r="D306" s="46" t="s">
        <v>15</v>
      </c>
      <c r="E306" s="46" t="s">
        <v>379</v>
      </c>
      <c r="F306" s="21">
        <f t="shared" si="44"/>
        <v>120</v>
      </c>
      <c r="G306" s="21">
        <f t="shared" si="44"/>
        <v>120</v>
      </c>
      <c r="H306" s="21">
        <f t="shared" si="44"/>
        <v>120</v>
      </c>
    </row>
    <row r="307" spans="1:8" ht="117.75" customHeight="1">
      <c r="A307" s="172" t="s">
        <v>520</v>
      </c>
      <c r="B307" s="157" t="s">
        <v>358</v>
      </c>
      <c r="C307" s="157" t="s">
        <v>147</v>
      </c>
      <c r="D307" s="157" t="s">
        <v>521</v>
      </c>
      <c r="E307" s="157" t="s">
        <v>379</v>
      </c>
      <c r="F307" s="158">
        <f t="shared" si="44"/>
        <v>120</v>
      </c>
      <c r="G307" s="158">
        <f t="shared" si="44"/>
        <v>120</v>
      </c>
      <c r="H307" s="158">
        <f t="shared" si="44"/>
        <v>120</v>
      </c>
    </row>
    <row r="308" spans="1:8" ht="36" customHeight="1">
      <c r="A308" s="87" t="s">
        <v>183</v>
      </c>
      <c r="B308" s="46" t="s">
        <v>358</v>
      </c>
      <c r="C308" s="46" t="s">
        <v>147</v>
      </c>
      <c r="D308" s="46" t="s">
        <v>521</v>
      </c>
      <c r="E308" s="46" t="s">
        <v>154</v>
      </c>
      <c r="F308" s="21">
        <f t="shared" si="44"/>
        <v>120</v>
      </c>
      <c r="G308" s="21">
        <f t="shared" si="44"/>
        <v>120</v>
      </c>
      <c r="H308" s="21">
        <f t="shared" si="44"/>
        <v>120</v>
      </c>
    </row>
    <row r="309" spans="1:8" ht="48" customHeight="1">
      <c r="A309" s="50" t="s">
        <v>184</v>
      </c>
      <c r="B309" s="46" t="s">
        <v>358</v>
      </c>
      <c r="C309" s="46" t="s">
        <v>147</v>
      </c>
      <c r="D309" s="46" t="s">
        <v>521</v>
      </c>
      <c r="E309" s="46" t="s">
        <v>185</v>
      </c>
      <c r="F309" s="21">
        <v>120</v>
      </c>
      <c r="G309" s="21">
        <v>120</v>
      </c>
      <c r="H309" s="21">
        <v>120</v>
      </c>
    </row>
    <row r="310" spans="1:8" s="152" customFormat="1" ht="79.5" customHeight="1">
      <c r="A310" s="119" t="s">
        <v>948</v>
      </c>
      <c r="B310" s="47" t="s">
        <v>358</v>
      </c>
      <c r="C310" s="47" t="s">
        <v>147</v>
      </c>
      <c r="D310" s="47" t="s">
        <v>474</v>
      </c>
      <c r="E310" s="47" t="s">
        <v>379</v>
      </c>
      <c r="F310" s="49">
        <f aca="true" t="shared" si="45" ref="F310:H311">F311</f>
        <v>0</v>
      </c>
      <c r="G310" s="49">
        <f t="shared" si="45"/>
        <v>30</v>
      </c>
      <c r="H310" s="49">
        <f t="shared" si="45"/>
        <v>20</v>
      </c>
    </row>
    <row r="311" spans="1:8" ht="39" customHeight="1">
      <c r="A311" s="87" t="s">
        <v>183</v>
      </c>
      <c r="B311" s="46" t="s">
        <v>358</v>
      </c>
      <c r="C311" s="46" t="s">
        <v>147</v>
      </c>
      <c r="D311" s="46" t="s">
        <v>597</v>
      </c>
      <c r="E311" s="46" t="s">
        <v>154</v>
      </c>
      <c r="F311" s="21">
        <f t="shared" si="45"/>
        <v>0</v>
      </c>
      <c r="G311" s="21">
        <f t="shared" si="45"/>
        <v>30</v>
      </c>
      <c r="H311" s="21">
        <f t="shared" si="45"/>
        <v>20</v>
      </c>
    </row>
    <row r="312" spans="1:8" ht="48" customHeight="1">
      <c r="A312" s="50" t="s">
        <v>184</v>
      </c>
      <c r="B312" s="46" t="s">
        <v>358</v>
      </c>
      <c r="C312" s="46" t="s">
        <v>147</v>
      </c>
      <c r="D312" s="46" t="s">
        <v>597</v>
      </c>
      <c r="E312" s="46" t="s">
        <v>185</v>
      </c>
      <c r="F312" s="118">
        <v>0</v>
      </c>
      <c r="G312" s="118">
        <v>30</v>
      </c>
      <c r="H312" s="118">
        <v>20</v>
      </c>
    </row>
    <row r="313" spans="1:8" s="152" customFormat="1" ht="17.25" customHeight="1">
      <c r="A313" s="160" t="s">
        <v>363</v>
      </c>
      <c r="B313" s="88" t="s">
        <v>358</v>
      </c>
      <c r="C313" s="88" t="s">
        <v>152</v>
      </c>
      <c r="D313" s="88" t="s">
        <v>300</v>
      </c>
      <c r="E313" s="88" t="s">
        <v>379</v>
      </c>
      <c r="F313" s="29">
        <f>F314+F317</f>
        <v>90</v>
      </c>
      <c r="G313" s="29">
        <f>G314+G317</f>
        <v>90</v>
      </c>
      <c r="H313" s="29">
        <f>H314+H317</f>
        <v>90</v>
      </c>
    </row>
    <row r="314" spans="1:8" ht="17.25" customHeight="1">
      <c r="A314" s="50" t="s">
        <v>364</v>
      </c>
      <c r="B314" s="46" t="s">
        <v>358</v>
      </c>
      <c r="C314" s="46" t="s">
        <v>152</v>
      </c>
      <c r="D314" s="46" t="s">
        <v>28</v>
      </c>
      <c r="E314" s="46" t="s">
        <v>379</v>
      </c>
      <c r="F314" s="21">
        <f aca="true" t="shared" si="46" ref="F314:H315">F315</f>
        <v>90</v>
      </c>
      <c r="G314" s="21">
        <f t="shared" si="46"/>
        <v>90</v>
      </c>
      <c r="H314" s="21">
        <f t="shared" si="46"/>
        <v>90</v>
      </c>
    </row>
    <row r="315" spans="1:8" ht="34.5" customHeight="1">
      <c r="A315" s="87" t="s">
        <v>183</v>
      </c>
      <c r="B315" s="46" t="s">
        <v>358</v>
      </c>
      <c r="C315" s="46" t="s">
        <v>152</v>
      </c>
      <c r="D315" s="46" t="s">
        <v>28</v>
      </c>
      <c r="E315" s="46" t="s">
        <v>154</v>
      </c>
      <c r="F315" s="21">
        <f t="shared" si="46"/>
        <v>90</v>
      </c>
      <c r="G315" s="21">
        <f t="shared" si="46"/>
        <v>90</v>
      </c>
      <c r="H315" s="21">
        <f t="shared" si="46"/>
        <v>90</v>
      </c>
    </row>
    <row r="316" spans="1:8" ht="49.5" customHeight="1">
      <c r="A316" s="50" t="s">
        <v>184</v>
      </c>
      <c r="B316" s="46" t="s">
        <v>358</v>
      </c>
      <c r="C316" s="46" t="s">
        <v>152</v>
      </c>
      <c r="D316" s="46" t="s">
        <v>28</v>
      </c>
      <c r="E316" s="46" t="s">
        <v>185</v>
      </c>
      <c r="F316" s="21">
        <v>90</v>
      </c>
      <c r="G316" s="21">
        <v>90</v>
      </c>
      <c r="H316" s="21">
        <v>90</v>
      </c>
    </row>
    <row r="317" spans="1:8" ht="17.25" customHeight="1" hidden="1">
      <c r="A317" s="50" t="s">
        <v>365</v>
      </c>
      <c r="B317" s="46" t="s">
        <v>358</v>
      </c>
      <c r="C317" s="46" t="s">
        <v>152</v>
      </c>
      <c r="D317" s="46" t="s">
        <v>29</v>
      </c>
      <c r="E317" s="46" t="s">
        <v>379</v>
      </c>
      <c r="F317" s="21">
        <f>F318+F320</f>
        <v>0</v>
      </c>
      <c r="G317" s="21">
        <f>G318+G320</f>
        <v>0</v>
      </c>
      <c r="H317" s="21">
        <f>H318+H320</f>
        <v>0</v>
      </c>
    </row>
    <row r="318" spans="1:8" ht="37.5" customHeight="1" hidden="1">
      <c r="A318" s="87" t="s">
        <v>183</v>
      </c>
      <c r="B318" s="46" t="s">
        <v>358</v>
      </c>
      <c r="C318" s="46" t="s">
        <v>152</v>
      </c>
      <c r="D318" s="46" t="s">
        <v>29</v>
      </c>
      <c r="E318" s="46" t="s">
        <v>154</v>
      </c>
      <c r="F318" s="21">
        <f>F319</f>
        <v>0</v>
      </c>
      <c r="G318" s="21">
        <f>G319</f>
        <v>0</v>
      </c>
      <c r="H318" s="21">
        <f>H319</f>
        <v>0</v>
      </c>
    </row>
    <row r="319" spans="1:8" ht="48" customHeight="1" hidden="1">
      <c r="A319" s="50" t="s">
        <v>184</v>
      </c>
      <c r="B319" s="46" t="s">
        <v>358</v>
      </c>
      <c r="C319" s="46" t="s">
        <v>152</v>
      </c>
      <c r="D319" s="46" t="s">
        <v>29</v>
      </c>
      <c r="E319" s="46" t="s">
        <v>185</v>
      </c>
      <c r="F319" s="28">
        <v>0</v>
      </c>
      <c r="G319" s="28">
        <v>0</v>
      </c>
      <c r="H319" s="28">
        <v>0</v>
      </c>
    </row>
    <row r="320" spans="1:8" ht="48" customHeight="1" hidden="1">
      <c r="A320" s="50" t="s">
        <v>542</v>
      </c>
      <c r="B320" s="46" t="s">
        <v>358</v>
      </c>
      <c r="C320" s="46" t="s">
        <v>152</v>
      </c>
      <c r="D320" s="46" t="s">
        <v>29</v>
      </c>
      <c r="E320" s="46" t="s">
        <v>543</v>
      </c>
      <c r="F320" s="21">
        <f>F321</f>
        <v>0</v>
      </c>
      <c r="G320" s="21">
        <f>G321</f>
        <v>0</v>
      </c>
      <c r="H320" s="21">
        <f>H321</f>
        <v>0</v>
      </c>
    </row>
    <row r="321" spans="1:8" ht="16.5" customHeight="1" hidden="1">
      <c r="A321" s="50" t="s">
        <v>544</v>
      </c>
      <c r="B321" s="46" t="s">
        <v>358</v>
      </c>
      <c r="C321" s="46" t="s">
        <v>152</v>
      </c>
      <c r="D321" s="46" t="s">
        <v>29</v>
      </c>
      <c r="E321" s="46" t="s">
        <v>545</v>
      </c>
      <c r="F321" s="21"/>
      <c r="G321" s="21"/>
      <c r="H321" s="21"/>
    </row>
    <row r="322" spans="1:8" ht="34.5" customHeight="1">
      <c r="A322" s="142" t="s">
        <v>339</v>
      </c>
      <c r="B322" s="88" t="s">
        <v>358</v>
      </c>
      <c r="C322" s="88" t="s">
        <v>358</v>
      </c>
      <c r="D322" s="88" t="s">
        <v>300</v>
      </c>
      <c r="E322" s="88" t="s">
        <v>379</v>
      </c>
      <c r="F322" s="29">
        <f>F323</f>
        <v>1.78737</v>
      </c>
      <c r="G322" s="29">
        <f>G323</f>
        <v>1.87869</v>
      </c>
      <c r="H322" s="29">
        <f>H323</f>
        <v>1.95384</v>
      </c>
    </row>
    <row r="323" spans="1:8" ht="33.75" customHeight="1">
      <c r="A323" s="87" t="s">
        <v>148</v>
      </c>
      <c r="B323" s="46" t="s">
        <v>358</v>
      </c>
      <c r="C323" s="46" t="s">
        <v>358</v>
      </c>
      <c r="D323" s="46" t="s">
        <v>15</v>
      </c>
      <c r="E323" s="46" t="s">
        <v>379</v>
      </c>
      <c r="F323" s="21">
        <f>F330</f>
        <v>1.78737</v>
      </c>
      <c r="G323" s="21">
        <f>G330</f>
        <v>1.87869</v>
      </c>
      <c r="H323" s="21">
        <f>H330</f>
        <v>1.95384</v>
      </c>
    </row>
    <row r="324" spans="1:8" s="152" customFormat="1" ht="48" customHeight="1" hidden="1">
      <c r="A324" s="45" t="s">
        <v>149</v>
      </c>
      <c r="B324" s="47" t="s">
        <v>358</v>
      </c>
      <c r="C324" s="47" t="s">
        <v>358</v>
      </c>
      <c r="D324" s="47" t="s">
        <v>18</v>
      </c>
      <c r="E324" s="47" t="s">
        <v>379</v>
      </c>
      <c r="F324" s="49">
        <f>F325</f>
        <v>0</v>
      </c>
      <c r="G324" s="49">
        <f>G325</f>
        <v>0</v>
      </c>
      <c r="H324" s="49">
        <f>H325</f>
        <v>0</v>
      </c>
    </row>
    <row r="325" spans="1:8" ht="48" customHeight="1" hidden="1">
      <c r="A325" s="87" t="s">
        <v>359</v>
      </c>
      <c r="B325" s="46" t="s">
        <v>358</v>
      </c>
      <c r="C325" s="46" t="s">
        <v>358</v>
      </c>
      <c r="D325" s="46" t="s">
        <v>18</v>
      </c>
      <c r="E325" s="46" t="s">
        <v>379</v>
      </c>
      <c r="F325" s="21">
        <f>F326+F328</f>
        <v>0</v>
      </c>
      <c r="G325" s="21">
        <f>G326+G328</f>
        <v>0</v>
      </c>
      <c r="H325" s="21">
        <f>H326+H328</f>
        <v>0</v>
      </c>
    </row>
    <row r="326" spans="1:8" ht="96.75" customHeight="1" hidden="1">
      <c r="A326" s="87" t="s">
        <v>180</v>
      </c>
      <c r="B326" s="46" t="s">
        <v>358</v>
      </c>
      <c r="C326" s="46" t="s">
        <v>358</v>
      </c>
      <c r="D326" s="46" t="s">
        <v>18</v>
      </c>
      <c r="E326" s="46" t="s">
        <v>150</v>
      </c>
      <c r="F326" s="21">
        <f>F327</f>
        <v>0</v>
      </c>
      <c r="G326" s="21">
        <f>G327</f>
        <v>0</v>
      </c>
      <c r="H326" s="21">
        <f>H327</f>
        <v>0</v>
      </c>
    </row>
    <row r="327" spans="1:8" ht="34.5" customHeight="1" hidden="1">
      <c r="A327" s="50" t="s">
        <v>182</v>
      </c>
      <c r="B327" s="46" t="s">
        <v>358</v>
      </c>
      <c r="C327" s="46" t="s">
        <v>358</v>
      </c>
      <c r="D327" s="46" t="s">
        <v>18</v>
      </c>
      <c r="E327" s="46" t="s">
        <v>181</v>
      </c>
      <c r="F327" s="21">
        <v>0</v>
      </c>
      <c r="G327" s="21">
        <v>0</v>
      </c>
      <c r="H327" s="21">
        <v>0</v>
      </c>
    </row>
    <row r="328" spans="1:8" ht="32.25" customHeight="1" hidden="1">
      <c r="A328" s="87" t="s">
        <v>183</v>
      </c>
      <c r="B328" s="46" t="s">
        <v>358</v>
      </c>
      <c r="C328" s="46" t="s">
        <v>358</v>
      </c>
      <c r="D328" s="46" t="s">
        <v>18</v>
      </c>
      <c r="E328" s="46" t="s">
        <v>154</v>
      </c>
      <c r="F328" s="21">
        <f>F329</f>
        <v>0</v>
      </c>
      <c r="G328" s="21">
        <f>G329</f>
        <v>0</v>
      </c>
      <c r="H328" s="21">
        <f>H329</f>
        <v>0</v>
      </c>
    </row>
    <row r="329" spans="1:8" ht="50.25" customHeight="1" hidden="1">
      <c r="A329" s="50" t="s">
        <v>184</v>
      </c>
      <c r="B329" s="46" t="s">
        <v>358</v>
      </c>
      <c r="C329" s="46" t="s">
        <v>358</v>
      </c>
      <c r="D329" s="46" t="s">
        <v>18</v>
      </c>
      <c r="E329" s="46" t="s">
        <v>185</v>
      </c>
      <c r="F329" s="21">
        <v>0</v>
      </c>
      <c r="G329" s="21">
        <v>0</v>
      </c>
      <c r="H329" s="21">
        <v>0</v>
      </c>
    </row>
    <row r="330" spans="1:8" s="152" customFormat="1" ht="78" customHeight="1">
      <c r="A330" s="119" t="s">
        <v>654</v>
      </c>
      <c r="B330" s="47" t="s">
        <v>358</v>
      </c>
      <c r="C330" s="47" t="s">
        <v>358</v>
      </c>
      <c r="D330" s="47" t="s">
        <v>30</v>
      </c>
      <c r="E330" s="47" t="s">
        <v>379</v>
      </c>
      <c r="F330" s="49">
        <f>F331+F333</f>
        <v>1.78737</v>
      </c>
      <c r="G330" s="49">
        <f>G331+G333</f>
        <v>1.87869</v>
      </c>
      <c r="H330" s="49">
        <f>H331+H333</f>
        <v>1.95384</v>
      </c>
    </row>
    <row r="331" spans="1:8" ht="94.5" customHeight="1">
      <c r="A331" s="50" t="s">
        <v>337</v>
      </c>
      <c r="B331" s="46" t="s">
        <v>358</v>
      </c>
      <c r="C331" s="46" t="s">
        <v>358</v>
      </c>
      <c r="D331" s="46" t="s">
        <v>30</v>
      </c>
      <c r="E331" s="46" t="s">
        <v>150</v>
      </c>
      <c r="F331" s="21">
        <f>F332</f>
        <v>1.78737</v>
      </c>
      <c r="G331" s="21">
        <f>G332</f>
        <v>1.87869</v>
      </c>
      <c r="H331" s="21">
        <f>H332</f>
        <v>1.95384</v>
      </c>
    </row>
    <row r="332" spans="1:8" ht="34.5" customHeight="1">
      <c r="A332" s="50" t="s">
        <v>182</v>
      </c>
      <c r="B332" s="46" t="s">
        <v>358</v>
      </c>
      <c r="C332" s="46" t="s">
        <v>358</v>
      </c>
      <c r="D332" s="46" t="s">
        <v>30</v>
      </c>
      <c r="E332" s="46" t="s">
        <v>181</v>
      </c>
      <c r="F332" s="21">
        <v>1.78737</v>
      </c>
      <c r="G332" s="21">
        <v>1.87869</v>
      </c>
      <c r="H332" s="21">
        <v>1.95384</v>
      </c>
    </row>
    <row r="333" spans="1:11" ht="34.5" customHeight="1" hidden="1">
      <c r="A333" s="50" t="s">
        <v>183</v>
      </c>
      <c r="B333" s="46" t="s">
        <v>358</v>
      </c>
      <c r="C333" s="46" t="s">
        <v>358</v>
      </c>
      <c r="D333" s="46" t="s">
        <v>30</v>
      </c>
      <c r="E333" s="46" t="s">
        <v>154</v>
      </c>
      <c r="F333" s="21">
        <f>F334</f>
        <v>0</v>
      </c>
      <c r="G333" s="21">
        <f>G334</f>
        <v>0</v>
      </c>
      <c r="H333" s="21">
        <f>H334</f>
        <v>0</v>
      </c>
      <c r="I333" s="134"/>
      <c r="J333" s="134"/>
      <c r="K333" s="134"/>
    </row>
    <row r="334" spans="1:8" ht="51" customHeight="1" hidden="1">
      <c r="A334" s="50" t="s">
        <v>184</v>
      </c>
      <c r="B334" s="46" t="s">
        <v>358</v>
      </c>
      <c r="C334" s="46" t="s">
        <v>358</v>
      </c>
      <c r="D334" s="46" t="s">
        <v>30</v>
      </c>
      <c r="E334" s="46" t="s">
        <v>185</v>
      </c>
      <c r="F334" s="21"/>
      <c r="G334" s="21"/>
      <c r="H334" s="21"/>
    </row>
    <row r="335" spans="1:8" ht="24.75" customHeight="1">
      <c r="A335" s="142" t="s">
        <v>983</v>
      </c>
      <c r="B335" s="88" t="s">
        <v>158</v>
      </c>
      <c r="C335" s="88" t="s">
        <v>146</v>
      </c>
      <c r="D335" s="88" t="s">
        <v>300</v>
      </c>
      <c r="E335" s="88" t="s">
        <v>379</v>
      </c>
      <c r="F335" s="29">
        <f aca="true" t="shared" si="47" ref="F335:F340">F336</f>
        <v>1080</v>
      </c>
      <c r="G335" s="29">
        <f aca="true" t="shared" si="48" ref="G335:H340">G336</f>
        <v>1080</v>
      </c>
      <c r="H335" s="29">
        <f t="shared" si="48"/>
        <v>1080</v>
      </c>
    </row>
    <row r="336" spans="1:8" ht="42.75" customHeight="1">
      <c r="A336" s="142" t="s">
        <v>984</v>
      </c>
      <c r="B336" s="88" t="s">
        <v>158</v>
      </c>
      <c r="C336" s="88" t="s">
        <v>358</v>
      </c>
      <c r="D336" s="88" t="s">
        <v>300</v>
      </c>
      <c r="E336" s="88" t="s">
        <v>379</v>
      </c>
      <c r="F336" s="29">
        <f t="shared" si="47"/>
        <v>1080</v>
      </c>
      <c r="G336" s="29">
        <f t="shared" si="48"/>
        <v>1080</v>
      </c>
      <c r="H336" s="29">
        <f t="shared" si="48"/>
        <v>1080</v>
      </c>
    </row>
    <row r="337" spans="1:8" ht="36" customHeight="1">
      <c r="A337" s="50" t="s">
        <v>148</v>
      </c>
      <c r="B337" s="46" t="s">
        <v>158</v>
      </c>
      <c r="C337" s="46" t="s">
        <v>358</v>
      </c>
      <c r="D337" s="46" t="s">
        <v>14</v>
      </c>
      <c r="E337" s="46" t="s">
        <v>379</v>
      </c>
      <c r="F337" s="21">
        <f t="shared" si="47"/>
        <v>1080</v>
      </c>
      <c r="G337" s="21">
        <f t="shared" si="48"/>
        <v>1080</v>
      </c>
      <c r="H337" s="21">
        <f t="shared" si="48"/>
        <v>1080</v>
      </c>
    </row>
    <row r="338" spans="1:8" ht="50.25" customHeight="1">
      <c r="A338" s="87" t="s">
        <v>149</v>
      </c>
      <c r="B338" s="46" t="s">
        <v>158</v>
      </c>
      <c r="C338" s="46" t="s">
        <v>358</v>
      </c>
      <c r="D338" s="46" t="s">
        <v>15</v>
      </c>
      <c r="E338" s="46" t="s">
        <v>379</v>
      </c>
      <c r="F338" s="21">
        <f t="shared" si="47"/>
        <v>1080</v>
      </c>
      <c r="G338" s="21">
        <f t="shared" si="48"/>
        <v>1080</v>
      </c>
      <c r="H338" s="21">
        <f t="shared" si="48"/>
        <v>1080</v>
      </c>
    </row>
    <row r="339" spans="1:8" ht="35.25" customHeight="1">
      <c r="A339" s="87" t="s">
        <v>985</v>
      </c>
      <c r="B339" s="46" t="s">
        <v>158</v>
      </c>
      <c r="C339" s="46" t="s">
        <v>358</v>
      </c>
      <c r="D339" s="46" t="s">
        <v>974</v>
      </c>
      <c r="E339" s="46" t="s">
        <v>379</v>
      </c>
      <c r="F339" s="21">
        <f t="shared" si="47"/>
        <v>1080</v>
      </c>
      <c r="G339" s="21">
        <f t="shared" si="48"/>
        <v>1080</v>
      </c>
      <c r="H339" s="21">
        <f t="shared" si="48"/>
        <v>1080</v>
      </c>
    </row>
    <row r="340" spans="1:8" ht="33" customHeight="1">
      <c r="A340" s="87" t="s">
        <v>183</v>
      </c>
      <c r="B340" s="46" t="s">
        <v>158</v>
      </c>
      <c r="C340" s="46" t="s">
        <v>358</v>
      </c>
      <c r="D340" s="46" t="s">
        <v>974</v>
      </c>
      <c r="E340" s="46" t="s">
        <v>154</v>
      </c>
      <c r="F340" s="21">
        <f t="shared" si="47"/>
        <v>1080</v>
      </c>
      <c r="G340" s="21">
        <f t="shared" si="48"/>
        <v>1080</v>
      </c>
      <c r="H340" s="21">
        <f t="shared" si="48"/>
        <v>1080</v>
      </c>
    </row>
    <row r="341" spans="1:8" ht="48" customHeight="1">
      <c r="A341" s="50" t="s">
        <v>184</v>
      </c>
      <c r="B341" s="46" t="s">
        <v>158</v>
      </c>
      <c r="C341" s="46" t="s">
        <v>358</v>
      </c>
      <c r="D341" s="46" t="s">
        <v>974</v>
      </c>
      <c r="E341" s="46" t="s">
        <v>185</v>
      </c>
      <c r="F341" s="21">
        <v>1080</v>
      </c>
      <c r="G341" s="21">
        <v>1080</v>
      </c>
      <c r="H341" s="21">
        <v>1080</v>
      </c>
    </row>
    <row r="342" spans="1:8" s="165" customFormat="1" ht="20.25" customHeight="1">
      <c r="A342" s="142" t="s">
        <v>360</v>
      </c>
      <c r="B342" s="88" t="s">
        <v>361</v>
      </c>
      <c r="C342" s="88" t="s">
        <v>146</v>
      </c>
      <c r="D342" s="88" t="s">
        <v>300</v>
      </c>
      <c r="E342" s="88" t="s">
        <v>379</v>
      </c>
      <c r="F342" s="29">
        <f>F343+F372+F432+F467+F472+F490</f>
        <v>505225.10628</v>
      </c>
      <c r="G342" s="29">
        <f>G343+G372+G432+G467+G472+G490</f>
        <v>503177.81997</v>
      </c>
      <c r="H342" s="29">
        <f>H343+H372+H432+H467+H472+H490</f>
        <v>496293.11664</v>
      </c>
    </row>
    <row r="343" spans="1:9" ht="18.75" customHeight="1">
      <c r="A343" s="142" t="s">
        <v>370</v>
      </c>
      <c r="B343" s="88" t="s">
        <v>361</v>
      </c>
      <c r="C343" s="88" t="s">
        <v>145</v>
      </c>
      <c r="D343" s="88" t="s">
        <v>300</v>
      </c>
      <c r="E343" s="88" t="s">
        <v>379</v>
      </c>
      <c r="F343" s="29">
        <f>F344+F354+F363+F367+F360</f>
        <v>80722.49497</v>
      </c>
      <c r="G343" s="29">
        <f>G344+G354+G363+G367+G360</f>
        <v>79963.35897</v>
      </c>
      <c r="H343" s="29">
        <f>H344+H354+H363+H367+H360</f>
        <v>82963.63497</v>
      </c>
      <c r="I343" s="134"/>
    </row>
    <row r="344" spans="1:11" s="152" customFormat="1" ht="49.5" customHeight="1">
      <c r="A344" s="45" t="s">
        <v>946</v>
      </c>
      <c r="B344" s="47" t="s">
        <v>361</v>
      </c>
      <c r="C344" s="47" t="s">
        <v>145</v>
      </c>
      <c r="D344" s="47" t="s">
        <v>32</v>
      </c>
      <c r="E344" s="47" t="s">
        <v>379</v>
      </c>
      <c r="F344" s="49">
        <f>F345</f>
        <v>33831.83497</v>
      </c>
      <c r="G344" s="49">
        <f>G345</f>
        <v>29900.63697</v>
      </c>
      <c r="H344" s="49">
        <f>H345</f>
        <v>29900.63697</v>
      </c>
      <c r="I344" s="173"/>
      <c r="J344" s="173"/>
      <c r="K344" s="173"/>
    </row>
    <row r="345" spans="1:8" ht="48" customHeight="1">
      <c r="A345" s="48" t="s">
        <v>242</v>
      </c>
      <c r="B345" s="46" t="s">
        <v>361</v>
      </c>
      <c r="C345" s="46" t="s">
        <v>145</v>
      </c>
      <c r="D345" s="46" t="s">
        <v>45</v>
      </c>
      <c r="E345" s="46" t="s">
        <v>379</v>
      </c>
      <c r="F345" s="21">
        <f>F346+F348+F351</f>
        <v>33831.83497</v>
      </c>
      <c r="G345" s="21">
        <f>G346+G348+G351</f>
        <v>29900.63697</v>
      </c>
      <c r="H345" s="21">
        <f>H346+H348+H351</f>
        <v>29900.63697</v>
      </c>
    </row>
    <row r="346" spans="1:8" ht="50.25" customHeight="1">
      <c r="A346" s="87" t="s">
        <v>206</v>
      </c>
      <c r="B346" s="46" t="s">
        <v>361</v>
      </c>
      <c r="C346" s="46" t="s">
        <v>145</v>
      </c>
      <c r="D346" s="46" t="s">
        <v>47</v>
      </c>
      <c r="E346" s="46" t="s">
        <v>207</v>
      </c>
      <c r="F346" s="21">
        <f>F347</f>
        <v>1170</v>
      </c>
      <c r="G346" s="21">
        <f>G347</f>
        <v>200</v>
      </c>
      <c r="H346" s="21">
        <f>H347</f>
        <v>200</v>
      </c>
    </row>
    <row r="347" spans="1:8" ht="19.5" customHeight="1">
      <c r="A347" s="87" t="s">
        <v>208</v>
      </c>
      <c r="B347" s="46" t="s">
        <v>361</v>
      </c>
      <c r="C347" s="46" t="s">
        <v>145</v>
      </c>
      <c r="D347" s="46" t="s">
        <v>46</v>
      </c>
      <c r="E347" s="46" t="s">
        <v>270</v>
      </c>
      <c r="F347" s="21">
        <f>450+720</f>
        <v>1170</v>
      </c>
      <c r="G347" s="21">
        <v>200</v>
      </c>
      <c r="H347" s="21">
        <v>200</v>
      </c>
    </row>
    <row r="348" spans="1:8" ht="96" customHeight="1">
      <c r="A348" s="87" t="s">
        <v>768</v>
      </c>
      <c r="B348" s="46" t="s">
        <v>361</v>
      </c>
      <c r="C348" s="46" t="s">
        <v>145</v>
      </c>
      <c r="D348" s="46" t="s">
        <v>47</v>
      </c>
      <c r="E348" s="46" t="s">
        <v>379</v>
      </c>
      <c r="F348" s="21">
        <f aca="true" t="shared" si="49" ref="F348:H349">F349</f>
        <v>32363.03697</v>
      </c>
      <c r="G348" s="21">
        <f t="shared" si="49"/>
        <v>29700.63697</v>
      </c>
      <c r="H348" s="21">
        <f t="shared" si="49"/>
        <v>29700.63697</v>
      </c>
    </row>
    <row r="349" spans="1:8" ht="48" customHeight="1">
      <c r="A349" s="87" t="s">
        <v>206</v>
      </c>
      <c r="B349" s="46" t="s">
        <v>361</v>
      </c>
      <c r="C349" s="46" t="s">
        <v>145</v>
      </c>
      <c r="D349" s="46" t="s">
        <v>48</v>
      </c>
      <c r="E349" s="46" t="s">
        <v>207</v>
      </c>
      <c r="F349" s="21">
        <f t="shared" si="49"/>
        <v>32363.03697</v>
      </c>
      <c r="G349" s="21">
        <f t="shared" si="49"/>
        <v>29700.63697</v>
      </c>
      <c r="H349" s="21">
        <f t="shared" si="49"/>
        <v>29700.63697</v>
      </c>
    </row>
    <row r="350" spans="1:8" ht="15.75" customHeight="1">
      <c r="A350" s="87" t="s">
        <v>208</v>
      </c>
      <c r="B350" s="46" t="s">
        <v>361</v>
      </c>
      <c r="C350" s="46" t="s">
        <v>145</v>
      </c>
      <c r="D350" s="46" t="s">
        <v>48</v>
      </c>
      <c r="E350" s="46" t="s">
        <v>270</v>
      </c>
      <c r="F350" s="21">
        <f>29700.63697-544+3206.4</f>
        <v>32363.03697</v>
      </c>
      <c r="G350" s="21">
        <v>29700.63697</v>
      </c>
      <c r="H350" s="21">
        <v>29700.63697</v>
      </c>
    </row>
    <row r="351" spans="1:8" ht="49.5" customHeight="1">
      <c r="A351" s="87" t="s">
        <v>981</v>
      </c>
      <c r="B351" s="46" t="s">
        <v>361</v>
      </c>
      <c r="C351" s="46" t="s">
        <v>145</v>
      </c>
      <c r="D351" s="46" t="s">
        <v>726</v>
      </c>
      <c r="E351" s="46" t="s">
        <v>379</v>
      </c>
      <c r="F351" s="21">
        <f aca="true" t="shared" si="50" ref="F351:H352">F352</f>
        <v>298.798</v>
      </c>
      <c r="G351" s="21">
        <f t="shared" si="50"/>
        <v>0</v>
      </c>
      <c r="H351" s="21">
        <f t="shared" si="50"/>
        <v>0</v>
      </c>
    </row>
    <row r="352" spans="1:8" ht="52.5" customHeight="1">
      <c r="A352" s="87" t="s">
        <v>206</v>
      </c>
      <c r="B352" s="46" t="s">
        <v>361</v>
      </c>
      <c r="C352" s="46" t="s">
        <v>145</v>
      </c>
      <c r="D352" s="46" t="s">
        <v>726</v>
      </c>
      <c r="E352" s="46" t="s">
        <v>207</v>
      </c>
      <c r="F352" s="21">
        <f t="shared" si="50"/>
        <v>298.798</v>
      </c>
      <c r="G352" s="21">
        <f t="shared" si="50"/>
        <v>0</v>
      </c>
      <c r="H352" s="21">
        <f t="shared" si="50"/>
        <v>0</v>
      </c>
    </row>
    <row r="353" spans="1:8" ht="24" customHeight="1">
      <c r="A353" s="87" t="s">
        <v>172</v>
      </c>
      <c r="B353" s="46" t="s">
        <v>361</v>
      </c>
      <c r="C353" s="46" t="s">
        <v>145</v>
      </c>
      <c r="D353" s="46" t="s">
        <v>726</v>
      </c>
      <c r="E353" s="46" t="s">
        <v>270</v>
      </c>
      <c r="F353" s="21">
        <v>298.798</v>
      </c>
      <c r="G353" s="21">
        <v>0</v>
      </c>
      <c r="H353" s="21">
        <v>0</v>
      </c>
    </row>
    <row r="354" spans="1:8" ht="35.25" customHeight="1" hidden="1">
      <c r="A354" s="172" t="s">
        <v>522</v>
      </c>
      <c r="B354" s="157" t="s">
        <v>361</v>
      </c>
      <c r="C354" s="157" t="s">
        <v>145</v>
      </c>
      <c r="D354" s="157" t="s">
        <v>300</v>
      </c>
      <c r="E354" s="157" t="s">
        <v>379</v>
      </c>
      <c r="F354" s="158">
        <f>F355</f>
        <v>0</v>
      </c>
      <c r="G354" s="158">
        <f aca="true" t="shared" si="51" ref="F354:H356">G355</f>
        <v>0</v>
      </c>
      <c r="H354" s="158">
        <f t="shared" si="51"/>
        <v>0</v>
      </c>
    </row>
    <row r="355" spans="1:8" ht="30" customHeight="1" hidden="1">
      <c r="A355" s="87" t="s">
        <v>523</v>
      </c>
      <c r="B355" s="46" t="s">
        <v>361</v>
      </c>
      <c r="C355" s="46" t="s">
        <v>145</v>
      </c>
      <c r="D355" s="46" t="s">
        <v>524</v>
      </c>
      <c r="E355" s="46" t="s">
        <v>379</v>
      </c>
      <c r="F355" s="21">
        <f t="shared" si="51"/>
        <v>0</v>
      </c>
      <c r="G355" s="21">
        <f t="shared" si="51"/>
        <v>0</v>
      </c>
      <c r="H355" s="21">
        <f t="shared" si="51"/>
        <v>0</v>
      </c>
    </row>
    <row r="356" spans="1:8" ht="51" customHeight="1" hidden="1">
      <c r="A356" s="87" t="s">
        <v>206</v>
      </c>
      <c r="B356" s="46" t="s">
        <v>361</v>
      </c>
      <c r="C356" s="46" t="s">
        <v>145</v>
      </c>
      <c r="D356" s="46" t="s">
        <v>524</v>
      </c>
      <c r="E356" s="46" t="s">
        <v>207</v>
      </c>
      <c r="F356" s="21">
        <f t="shared" si="51"/>
        <v>0</v>
      </c>
      <c r="G356" s="21">
        <f t="shared" si="51"/>
        <v>0</v>
      </c>
      <c r="H356" s="21">
        <f t="shared" si="51"/>
        <v>0</v>
      </c>
    </row>
    <row r="357" spans="1:8" ht="22.5" customHeight="1" hidden="1">
      <c r="A357" s="87" t="s">
        <v>208</v>
      </c>
      <c r="B357" s="46" t="s">
        <v>361</v>
      </c>
      <c r="C357" s="46" t="s">
        <v>145</v>
      </c>
      <c r="D357" s="46" t="s">
        <v>524</v>
      </c>
      <c r="E357" s="46" t="s">
        <v>270</v>
      </c>
      <c r="F357" s="21"/>
      <c r="G357" s="21"/>
      <c r="H357" s="21"/>
    </row>
    <row r="358" spans="1:8" ht="46.5" customHeight="1">
      <c r="A358" s="45" t="s">
        <v>946</v>
      </c>
      <c r="B358" s="47" t="s">
        <v>361</v>
      </c>
      <c r="C358" s="47" t="s">
        <v>145</v>
      </c>
      <c r="D358" s="47" t="s">
        <v>32</v>
      </c>
      <c r="E358" s="47" t="s">
        <v>379</v>
      </c>
      <c r="F358" s="49">
        <f>F359</f>
        <v>46890.66</v>
      </c>
      <c r="G358" s="49">
        <f aca="true" t="shared" si="52" ref="G358:H361">G359</f>
        <v>50062.722</v>
      </c>
      <c r="H358" s="49">
        <f t="shared" si="52"/>
        <v>53062.998</v>
      </c>
    </row>
    <row r="359" spans="1:8" ht="54.75" customHeight="1">
      <c r="A359" s="48" t="s">
        <v>242</v>
      </c>
      <c r="B359" s="46" t="s">
        <v>361</v>
      </c>
      <c r="C359" s="46" t="s">
        <v>145</v>
      </c>
      <c r="D359" s="46" t="s">
        <v>45</v>
      </c>
      <c r="E359" s="46" t="s">
        <v>379</v>
      </c>
      <c r="F359" s="21">
        <f>F360</f>
        <v>46890.66</v>
      </c>
      <c r="G359" s="21">
        <f t="shared" si="52"/>
        <v>50062.722</v>
      </c>
      <c r="H359" s="21">
        <f t="shared" si="52"/>
        <v>53062.998</v>
      </c>
    </row>
    <row r="360" spans="1:8" s="152" customFormat="1" ht="81" customHeight="1">
      <c r="A360" s="45" t="s">
        <v>366</v>
      </c>
      <c r="B360" s="47" t="s">
        <v>361</v>
      </c>
      <c r="C360" s="174" t="s">
        <v>145</v>
      </c>
      <c r="D360" s="47" t="s">
        <v>49</v>
      </c>
      <c r="E360" s="47" t="s">
        <v>379</v>
      </c>
      <c r="F360" s="49">
        <f>F361</f>
        <v>46890.66</v>
      </c>
      <c r="G360" s="49">
        <f t="shared" si="52"/>
        <v>50062.722</v>
      </c>
      <c r="H360" s="49">
        <f t="shared" si="52"/>
        <v>53062.998</v>
      </c>
    </row>
    <row r="361" spans="1:8" ht="51" customHeight="1">
      <c r="A361" s="87" t="s">
        <v>206</v>
      </c>
      <c r="B361" s="46" t="s">
        <v>361</v>
      </c>
      <c r="C361" s="46" t="s">
        <v>145</v>
      </c>
      <c r="D361" s="46" t="s">
        <v>49</v>
      </c>
      <c r="E361" s="46" t="s">
        <v>207</v>
      </c>
      <c r="F361" s="21">
        <f>F362</f>
        <v>46890.66</v>
      </c>
      <c r="G361" s="21">
        <f t="shared" si="52"/>
        <v>50062.722</v>
      </c>
      <c r="H361" s="21">
        <f t="shared" si="52"/>
        <v>53062.998</v>
      </c>
    </row>
    <row r="362" spans="1:8" ht="18.75" customHeight="1">
      <c r="A362" s="87" t="s">
        <v>208</v>
      </c>
      <c r="B362" s="46" t="s">
        <v>361</v>
      </c>
      <c r="C362" s="46" t="s">
        <v>145</v>
      </c>
      <c r="D362" s="46" t="s">
        <v>49</v>
      </c>
      <c r="E362" s="46" t="s">
        <v>270</v>
      </c>
      <c r="F362" s="21">
        <v>46890.66</v>
      </c>
      <c r="G362" s="21">
        <v>50062.722</v>
      </c>
      <c r="H362" s="21">
        <v>53062.998</v>
      </c>
    </row>
    <row r="363" spans="1:8" ht="53.25" customHeight="1" hidden="1">
      <c r="A363" s="87" t="s">
        <v>723</v>
      </c>
      <c r="B363" s="46" t="s">
        <v>361</v>
      </c>
      <c r="C363" s="46" t="s">
        <v>145</v>
      </c>
      <c r="D363" s="46" t="s">
        <v>15</v>
      </c>
      <c r="E363" s="46" t="s">
        <v>379</v>
      </c>
      <c r="F363" s="21">
        <f>F364</f>
        <v>0</v>
      </c>
      <c r="G363" s="21">
        <f>G364</f>
        <v>0</v>
      </c>
      <c r="H363" s="21">
        <f>H364</f>
        <v>0</v>
      </c>
    </row>
    <row r="364" spans="1:8" ht="61.5" customHeight="1" hidden="1">
      <c r="A364" s="87" t="s">
        <v>722</v>
      </c>
      <c r="B364" s="46" t="s">
        <v>361</v>
      </c>
      <c r="C364" s="46" t="s">
        <v>145</v>
      </c>
      <c r="D364" s="46" t="s">
        <v>15</v>
      </c>
      <c r="E364" s="46" t="s">
        <v>207</v>
      </c>
      <c r="F364" s="21">
        <f>F366</f>
        <v>0</v>
      </c>
      <c r="G364" s="21">
        <f>G366</f>
        <v>0</v>
      </c>
      <c r="H364" s="21">
        <f>H366</f>
        <v>0</v>
      </c>
    </row>
    <row r="365" spans="1:8" ht="27.75" customHeight="1" hidden="1">
      <c r="A365" s="87" t="s">
        <v>206</v>
      </c>
      <c r="B365" s="46" t="s">
        <v>361</v>
      </c>
      <c r="C365" s="46" t="s">
        <v>145</v>
      </c>
      <c r="D365" s="46" t="s">
        <v>15</v>
      </c>
      <c r="E365" s="46" t="s">
        <v>207</v>
      </c>
      <c r="F365" s="21"/>
      <c r="G365" s="21"/>
      <c r="H365" s="21"/>
    </row>
    <row r="366" spans="1:8" ht="18.75" customHeight="1" hidden="1">
      <c r="A366" s="87" t="s">
        <v>208</v>
      </c>
      <c r="B366" s="46" t="s">
        <v>361</v>
      </c>
      <c r="C366" s="46" t="s">
        <v>145</v>
      </c>
      <c r="D366" s="46" t="s">
        <v>15</v>
      </c>
      <c r="E366" s="46" t="s">
        <v>270</v>
      </c>
      <c r="F366" s="21">
        <f aca="true" t="shared" si="53" ref="F366:H370">F367</f>
        <v>0</v>
      </c>
      <c r="G366" s="21">
        <f t="shared" si="53"/>
        <v>0</v>
      </c>
      <c r="H366" s="21">
        <f t="shared" si="53"/>
        <v>0</v>
      </c>
    </row>
    <row r="367" spans="1:8" ht="36.75" customHeight="1" hidden="1">
      <c r="A367" s="87" t="s">
        <v>148</v>
      </c>
      <c r="B367" s="46" t="s">
        <v>361</v>
      </c>
      <c r="C367" s="46" t="s">
        <v>145</v>
      </c>
      <c r="D367" s="46" t="s">
        <v>14</v>
      </c>
      <c r="E367" s="46" t="s">
        <v>379</v>
      </c>
      <c r="F367" s="21">
        <f t="shared" si="53"/>
        <v>0</v>
      </c>
      <c r="G367" s="21">
        <f t="shared" si="53"/>
        <v>0</v>
      </c>
      <c r="H367" s="21">
        <f t="shared" si="53"/>
        <v>0</v>
      </c>
    </row>
    <row r="368" spans="1:8" ht="30.75" customHeight="1" hidden="1">
      <c r="A368" s="87" t="s">
        <v>149</v>
      </c>
      <c r="B368" s="46" t="s">
        <v>361</v>
      </c>
      <c r="C368" s="46" t="s">
        <v>145</v>
      </c>
      <c r="D368" s="46" t="s">
        <v>15</v>
      </c>
      <c r="E368" s="46" t="s">
        <v>379</v>
      </c>
      <c r="F368" s="21">
        <f t="shared" si="53"/>
        <v>0</v>
      </c>
      <c r="G368" s="21">
        <f t="shared" si="53"/>
        <v>0</v>
      </c>
      <c r="H368" s="21">
        <f t="shared" si="53"/>
        <v>0</v>
      </c>
    </row>
    <row r="369" spans="1:8" ht="36.75" customHeight="1" hidden="1">
      <c r="A369" s="171" t="s">
        <v>576</v>
      </c>
      <c r="B369" s="46" t="s">
        <v>361</v>
      </c>
      <c r="C369" s="46" t="s">
        <v>145</v>
      </c>
      <c r="D369" s="46" t="s">
        <v>524</v>
      </c>
      <c r="E369" s="46" t="s">
        <v>379</v>
      </c>
      <c r="F369" s="21">
        <f t="shared" si="53"/>
        <v>0</v>
      </c>
      <c r="G369" s="21">
        <f t="shared" si="53"/>
        <v>0</v>
      </c>
      <c r="H369" s="21">
        <f t="shared" si="53"/>
        <v>0</v>
      </c>
    </row>
    <row r="370" spans="1:8" ht="30" customHeight="1" hidden="1">
      <c r="A370" s="87" t="s">
        <v>206</v>
      </c>
      <c r="B370" s="46" t="s">
        <v>361</v>
      </c>
      <c r="C370" s="46" t="s">
        <v>145</v>
      </c>
      <c r="D370" s="46" t="s">
        <v>524</v>
      </c>
      <c r="E370" s="46" t="s">
        <v>207</v>
      </c>
      <c r="F370" s="21">
        <f t="shared" si="53"/>
        <v>0</v>
      </c>
      <c r="G370" s="21">
        <f t="shared" si="53"/>
        <v>0</v>
      </c>
      <c r="H370" s="21">
        <f t="shared" si="53"/>
        <v>0</v>
      </c>
    </row>
    <row r="371" spans="1:8" ht="18.75" customHeight="1" hidden="1">
      <c r="A371" s="87" t="s">
        <v>208</v>
      </c>
      <c r="B371" s="46" t="s">
        <v>361</v>
      </c>
      <c r="C371" s="46" t="s">
        <v>145</v>
      </c>
      <c r="D371" s="46" t="s">
        <v>524</v>
      </c>
      <c r="E371" s="46" t="s">
        <v>270</v>
      </c>
      <c r="F371" s="21"/>
      <c r="G371" s="21"/>
      <c r="H371" s="21"/>
    </row>
    <row r="372" spans="1:8" s="163" customFormat="1" ht="17.25" customHeight="1">
      <c r="A372" s="142" t="s">
        <v>409</v>
      </c>
      <c r="B372" s="88" t="s">
        <v>361</v>
      </c>
      <c r="C372" s="88" t="s">
        <v>147</v>
      </c>
      <c r="D372" s="88" t="s">
        <v>300</v>
      </c>
      <c r="E372" s="88" t="s">
        <v>379</v>
      </c>
      <c r="F372" s="29">
        <f>F373+F416+F426+F429</f>
        <v>331047.0698</v>
      </c>
      <c r="G372" s="29">
        <f>G373+G416+G426+G429</f>
        <v>330413.89749</v>
      </c>
      <c r="H372" s="29">
        <f>H373+H416+H426+H429</f>
        <v>320826.24016</v>
      </c>
    </row>
    <row r="373" spans="1:11" s="152" customFormat="1" ht="48" customHeight="1">
      <c r="A373" s="45" t="s">
        <v>946</v>
      </c>
      <c r="B373" s="47" t="s">
        <v>361</v>
      </c>
      <c r="C373" s="47" t="s">
        <v>147</v>
      </c>
      <c r="D373" s="47" t="s">
        <v>32</v>
      </c>
      <c r="E373" s="47" t="s">
        <v>379</v>
      </c>
      <c r="F373" s="49">
        <f>F374+F400</f>
        <v>94670.263</v>
      </c>
      <c r="G373" s="49">
        <f>G374+G400</f>
        <v>76957.92732999999</v>
      </c>
      <c r="H373" s="49">
        <f>H374+H400</f>
        <v>54339.378</v>
      </c>
      <c r="I373" s="173"/>
      <c r="J373" s="173"/>
      <c r="K373" s="173"/>
    </row>
    <row r="374" spans="1:8" ht="41.25" customHeight="1">
      <c r="A374" s="48" t="s">
        <v>431</v>
      </c>
      <c r="B374" s="46" t="s">
        <v>361</v>
      </c>
      <c r="C374" s="46" t="s">
        <v>147</v>
      </c>
      <c r="D374" s="46" t="s">
        <v>50</v>
      </c>
      <c r="E374" s="46" t="s">
        <v>379</v>
      </c>
      <c r="F374" s="21">
        <f>F375+F378+F390+F381+F384+F387+F393</f>
        <v>93420.263</v>
      </c>
      <c r="G374" s="21">
        <f>G375+G378+G390+G381+G384+G387</f>
        <v>74957.92732999999</v>
      </c>
      <c r="H374" s="21">
        <f>H375+H378+H390+H381+H384+H387</f>
        <v>52139.378</v>
      </c>
    </row>
    <row r="375" spans="1:8" ht="34.5" customHeight="1">
      <c r="A375" s="87" t="s">
        <v>238</v>
      </c>
      <c r="B375" s="46" t="s">
        <v>361</v>
      </c>
      <c r="C375" s="46" t="s">
        <v>147</v>
      </c>
      <c r="D375" s="46" t="s">
        <v>51</v>
      </c>
      <c r="E375" s="46" t="s">
        <v>379</v>
      </c>
      <c r="F375" s="21">
        <f aca="true" t="shared" si="54" ref="F375:H376">F376</f>
        <v>1455</v>
      </c>
      <c r="G375" s="21">
        <f t="shared" si="54"/>
        <v>500</v>
      </c>
      <c r="H375" s="21">
        <f t="shared" si="54"/>
        <v>500</v>
      </c>
    </row>
    <row r="376" spans="1:8" ht="50.25" customHeight="1">
      <c r="A376" s="87" t="s">
        <v>206</v>
      </c>
      <c r="B376" s="46" t="s">
        <v>361</v>
      </c>
      <c r="C376" s="46" t="s">
        <v>147</v>
      </c>
      <c r="D376" s="46" t="s">
        <v>52</v>
      </c>
      <c r="E376" s="46" t="s">
        <v>207</v>
      </c>
      <c r="F376" s="21">
        <f t="shared" si="54"/>
        <v>1455</v>
      </c>
      <c r="G376" s="21">
        <f t="shared" si="54"/>
        <v>500</v>
      </c>
      <c r="H376" s="21">
        <f t="shared" si="54"/>
        <v>500</v>
      </c>
    </row>
    <row r="377" spans="1:8" ht="19.5" customHeight="1">
      <c r="A377" s="87" t="s">
        <v>208</v>
      </c>
      <c r="B377" s="46" t="s">
        <v>361</v>
      </c>
      <c r="C377" s="46" t="s">
        <v>147</v>
      </c>
      <c r="D377" s="46" t="s">
        <v>52</v>
      </c>
      <c r="E377" s="46" t="s">
        <v>270</v>
      </c>
      <c r="F377" s="21">
        <f>1000+455</f>
        <v>1455</v>
      </c>
      <c r="G377" s="21">
        <v>500</v>
      </c>
      <c r="H377" s="21">
        <v>500</v>
      </c>
    </row>
    <row r="378" spans="1:8" ht="95.25" customHeight="1">
      <c r="A378" s="87" t="s">
        <v>767</v>
      </c>
      <c r="B378" s="46" t="s">
        <v>361</v>
      </c>
      <c r="C378" s="46" t="s">
        <v>147</v>
      </c>
      <c r="D378" s="46" t="s">
        <v>51</v>
      </c>
      <c r="E378" s="46" t="s">
        <v>379</v>
      </c>
      <c r="F378" s="21">
        <f aca="true" t="shared" si="55" ref="F378:H379">F379</f>
        <v>88242.417</v>
      </c>
      <c r="G378" s="21">
        <f t="shared" si="55"/>
        <v>74457.92732999999</v>
      </c>
      <c r="H378" s="21">
        <f t="shared" si="55"/>
        <v>51639.378</v>
      </c>
    </row>
    <row r="379" spans="1:8" ht="49.5" customHeight="1">
      <c r="A379" s="87" t="s">
        <v>206</v>
      </c>
      <c r="B379" s="46" t="s">
        <v>361</v>
      </c>
      <c r="C379" s="46" t="s">
        <v>147</v>
      </c>
      <c r="D379" s="46" t="s">
        <v>53</v>
      </c>
      <c r="E379" s="46" t="s">
        <v>207</v>
      </c>
      <c r="F379" s="21">
        <f t="shared" si="55"/>
        <v>88242.417</v>
      </c>
      <c r="G379" s="21">
        <f t="shared" si="55"/>
        <v>74457.92732999999</v>
      </c>
      <c r="H379" s="21">
        <f t="shared" si="55"/>
        <v>51639.378</v>
      </c>
    </row>
    <row r="380" spans="1:8" ht="19.5" customHeight="1">
      <c r="A380" s="87" t="s">
        <v>208</v>
      </c>
      <c r="B380" s="46" t="s">
        <v>361</v>
      </c>
      <c r="C380" s="46" t="s">
        <v>147</v>
      </c>
      <c r="D380" s="46" t="s">
        <v>53</v>
      </c>
      <c r="E380" s="46" t="s">
        <v>270</v>
      </c>
      <c r="F380" s="21">
        <f>79463.824-40-1080-1080-10+183.5+100+972.493+9732.6</f>
        <v>88242.417</v>
      </c>
      <c r="G380" s="21">
        <f>79463.824-3454.57894-459.81773-15-96.5-1080+100</f>
        <v>74457.92732999999</v>
      </c>
      <c r="H380" s="21">
        <f>79463.824-25987.446-857-1080+100</f>
        <v>51639.378</v>
      </c>
    </row>
    <row r="381" spans="1:8" ht="84" customHeight="1" hidden="1">
      <c r="A381" s="87" t="s">
        <v>625</v>
      </c>
      <c r="B381" s="46" t="s">
        <v>361</v>
      </c>
      <c r="C381" s="46" t="s">
        <v>147</v>
      </c>
      <c r="D381" s="46" t="s">
        <v>617</v>
      </c>
      <c r="E381" s="46" t="s">
        <v>379</v>
      </c>
      <c r="F381" s="21">
        <f aca="true" t="shared" si="56" ref="F381:H382">F382</f>
        <v>0</v>
      </c>
      <c r="G381" s="21">
        <f t="shared" si="56"/>
        <v>0</v>
      </c>
      <c r="H381" s="21">
        <f t="shared" si="56"/>
        <v>0</v>
      </c>
    </row>
    <row r="382" spans="1:8" ht="52.5" customHeight="1" hidden="1">
      <c r="A382" s="87" t="s">
        <v>206</v>
      </c>
      <c r="B382" s="46" t="s">
        <v>361</v>
      </c>
      <c r="C382" s="46" t="s">
        <v>147</v>
      </c>
      <c r="D382" s="46" t="s">
        <v>617</v>
      </c>
      <c r="E382" s="46" t="s">
        <v>207</v>
      </c>
      <c r="F382" s="21">
        <f t="shared" si="56"/>
        <v>0</v>
      </c>
      <c r="G382" s="21">
        <f t="shared" si="56"/>
        <v>0</v>
      </c>
      <c r="H382" s="21">
        <f t="shared" si="56"/>
        <v>0</v>
      </c>
    </row>
    <row r="383" spans="1:8" ht="19.5" customHeight="1" hidden="1">
      <c r="A383" s="87" t="s">
        <v>208</v>
      </c>
      <c r="B383" s="46" t="s">
        <v>361</v>
      </c>
      <c r="C383" s="46" t="s">
        <v>147</v>
      </c>
      <c r="D383" s="46" t="s">
        <v>617</v>
      </c>
      <c r="E383" s="46" t="s">
        <v>270</v>
      </c>
      <c r="F383" s="21"/>
      <c r="G383" s="21"/>
      <c r="H383" s="21"/>
    </row>
    <row r="384" spans="1:8" ht="50.25" customHeight="1">
      <c r="A384" s="87" t="s">
        <v>728</v>
      </c>
      <c r="B384" s="46" t="s">
        <v>361</v>
      </c>
      <c r="C384" s="46" t="s">
        <v>147</v>
      </c>
      <c r="D384" s="46" t="s">
        <v>725</v>
      </c>
      <c r="E384" s="46" t="s">
        <v>379</v>
      </c>
      <c r="F384" s="21">
        <f aca="true" t="shared" si="57" ref="F384:H385">F385</f>
        <v>669.846</v>
      </c>
      <c r="G384" s="21">
        <f t="shared" si="57"/>
        <v>0</v>
      </c>
      <c r="H384" s="21">
        <f t="shared" si="57"/>
        <v>0</v>
      </c>
    </row>
    <row r="385" spans="1:8" ht="48.75" customHeight="1">
      <c r="A385" s="87" t="s">
        <v>206</v>
      </c>
      <c r="B385" s="46" t="s">
        <v>361</v>
      </c>
      <c r="C385" s="46" t="s">
        <v>147</v>
      </c>
      <c r="D385" s="46" t="s">
        <v>725</v>
      </c>
      <c r="E385" s="46" t="s">
        <v>207</v>
      </c>
      <c r="F385" s="21">
        <f t="shared" si="57"/>
        <v>669.846</v>
      </c>
      <c r="G385" s="21">
        <f t="shared" si="57"/>
        <v>0</v>
      </c>
      <c r="H385" s="21">
        <f t="shared" si="57"/>
        <v>0</v>
      </c>
    </row>
    <row r="386" spans="1:8" ht="19.5" customHeight="1">
      <c r="A386" s="87" t="s">
        <v>208</v>
      </c>
      <c r="B386" s="46" t="s">
        <v>361</v>
      </c>
      <c r="C386" s="46" t="s">
        <v>147</v>
      </c>
      <c r="D386" s="46" t="s">
        <v>725</v>
      </c>
      <c r="E386" s="46" t="s">
        <v>270</v>
      </c>
      <c r="F386" s="21">
        <v>669.846</v>
      </c>
      <c r="G386" s="21">
        <v>0</v>
      </c>
      <c r="H386" s="21">
        <v>0</v>
      </c>
    </row>
    <row r="387" spans="1:8" ht="30.75" customHeight="1" hidden="1">
      <c r="A387" s="45" t="s">
        <v>781</v>
      </c>
      <c r="B387" s="46" t="s">
        <v>361</v>
      </c>
      <c r="C387" s="46" t="s">
        <v>147</v>
      </c>
      <c r="D387" s="46" t="s">
        <v>782</v>
      </c>
      <c r="E387" s="46" t="s">
        <v>379</v>
      </c>
      <c r="F387" s="49">
        <f aca="true" t="shared" si="58" ref="F387:H388">F388</f>
        <v>0</v>
      </c>
      <c r="G387" s="49">
        <f t="shared" si="58"/>
        <v>0</v>
      </c>
      <c r="H387" s="49">
        <f t="shared" si="58"/>
        <v>0</v>
      </c>
    </row>
    <row r="388" spans="1:8" ht="54" customHeight="1" hidden="1">
      <c r="A388" s="87" t="s">
        <v>206</v>
      </c>
      <c r="B388" s="46" t="s">
        <v>361</v>
      </c>
      <c r="C388" s="46" t="s">
        <v>147</v>
      </c>
      <c r="D388" s="46" t="s">
        <v>782</v>
      </c>
      <c r="E388" s="46" t="s">
        <v>207</v>
      </c>
      <c r="F388" s="21">
        <f t="shared" si="58"/>
        <v>0</v>
      </c>
      <c r="G388" s="21">
        <f t="shared" si="58"/>
        <v>0</v>
      </c>
      <c r="H388" s="21">
        <f t="shared" si="58"/>
        <v>0</v>
      </c>
    </row>
    <row r="389" spans="1:8" ht="20.25" customHeight="1" hidden="1">
      <c r="A389" s="87" t="s">
        <v>208</v>
      </c>
      <c r="B389" s="46" t="s">
        <v>361</v>
      </c>
      <c r="C389" s="46" t="s">
        <v>147</v>
      </c>
      <c r="D389" s="46" t="s">
        <v>782</v>
      </c>
      <c r="E389" s="46" t="s">
        <v>270</v>
      </c>
      <c r="F389" s="21"/>
      <c r="G389" s="21"/>
      <c r="H389" s="21"/>
    </row>
    <row r="390" spans="1:8" ht="79.5" customHeight="1">
      <c r="A390" s="87" t="s">
        <v>700</v>
      </c>
      <c r="B390" s="46" t="s">
        <v>361</v>
      </c>
      <c r="C390" s="46" t="s">
        <v>147</v>
      </c>
      <c r="D390" s="79" t="s">
        <v>957</v>
      </c>
      <c r="E390" s="46" t="s">
        <v>379</v>
      </c>
      <c r="F390" s="21">
        <f aca="true" t="shared" si="59" ref="F390:H391">F391</f>
        <v>53</v>
      </c>
      <c r="G390" s="21">
        <f t="shared" si="59"/>
        <v>0</v>
      </c>
      <c r="H390" s="21">
        <f t="shared" si="59"/>
        <v>0</v>
      </c>
    </row>
    <row r="391" spans="1:8" ht="51" customHeight="1">
      <c r="A391" s="87" t="s">
        <v>206</v>
      </c>
      <c r="B391" s="46" t="s">
        <v>361</v>
      </c>
      <c r="C391" s="46" t="s">
        <v>147</v>
      </c>
      <c r="D391" s="79" t="s">
        <v>957</v>
      </c>
      <c r="E391" s="46" t="s">
        <v>207</v>
      </c>
      <c r="F391" s="21">
        <f t="shared" si="59"/>
        <v>53</v>
      </c>
      <c r="G391" s="21">
        <f t="shared" si="59"/>
        <v>0</v>
      </c>
      <c r="H391" s="21">
        <f t="shared" si="59"/>
        <v>0</v>
      </c>
    </row>
    <row r="392" spans="1:8" ht="19.5" customHeight="1">
      <c r="A392" s="87" t="s">
        <v>208</v>
      </c>
      <c r="B392" s="46" t="s">
        <v>361</v>
      </c>
      <c r="C392" s="46" t="s">
        <v>147</v>
      </c>
      <c r="D392" s="79" t="s">
        <v>957</v>
      </c>
      <c r="E392" s="46" t="s">
        <v>270</v>
      </c>
      <c r="F392" s="21">
        <v>53</v>
      </c>
      <c r="G392" s="21">
        <v>0</v>
      </c>
      <c r="H392" s="21">
        <v>0</v>
      </c>
    </row>
    <row r="393" spans="1:8" ht="47.25" customHeight="1">
      <c r="A393" s="142" t="s">
        <v>875</v>
      </c>
      <c r="B393" s="88" t="s">
        <v>361</v>
      </c>
      <c r="C393" s="88" t="s">
        <v>147</v>
      </c>
      <c r="D393" s="143" t="s">
        <v>50</v>
      </c>
      <c r="E393" s="88" t="s">
        <v>379</v>
      </c>
      <c r="F393" s="29">
        <f>F394+F397</f>
        <v>3000</v>
      </c>
      <c r="G393" s="29">
        <f>G394+G397</f>
        <v>0</v>
      </c>
      <c r="H393" s="29">
        <f>H394+H397</f>
        <v>0</v>
      </c>
    </row>
    <row r="394" spans="1:8" ht="81.75" customHeight="1">
      <c r="A394" s="87" t="s">
        <v>876</v>
      </c>
      <c r="B394" s="46" t="s">
        <v>361</v>
      </c>
      <c r="C394" s="46" t="s">
        <v>147</v>
      </c>
      <c r="D394" s="79" t="s">
        <v>986</v>
      </c>
      <c r="E394" s="46" t="s">
        <v>379</v>
      </c>
      <c r="F394" s="21">
        <f aca="true" t="shared" si="60" ref="F394:H395">F395</f>
        <v>2970</v>
      </c>
      <c r="G394" s="21">
        <f t="shared" si="60"/>
        <v>0</v>
      </c>
      <c r="H394" s="21">
        <f t="shared" si="60"/>
        <v>0</v>
      </c>
    </row>
    <row r="395" spans="1:8" ht="48.75" customHeight="1">
      <c r="A395" s="87" t="s">
        <v>206</v>
      </c>
      <c r="B395" s="46" t="s">
        <v>361</v>
      </c>
      <c r="C395" s="46" t="s">
        <v>147</v>
      </c>
      <c r="D395" s="79" t="s">
        <v>986</v>
      </c>
      <c r="E395" s="46" t="s">
        <v>207</v>
      </c>
      <c r="F395" s="21">
        <f t="shared" si="60"/>
        <v>2970</v>
      </c>
      <c r="G395" s="21">
        <f t="shared" si="60"/>
        <v>0</v>
      </c>
      <c r="H395" s="21">
        <f t="shared" si="60"/>
        <v>0</v>
      </c>
    </row>
    <row r="396" spans="1:8" ht="19.5" customHeight="1">
      <c r="A396" s="87" t="s">
        <v>208</v>
      </c>
      <c r="B396" s="46" t="s">
        <v>361</v>
      </c>
      <c r="C396" s="46" t="s">
        <v>147</v>
      </c>
      <c r="D396" s="79" t="s">
        <v>986</v>
      </c>
      <c r="E396" s="46" t="s">
        <v>270</v>
      </c>
      <c r="F396" s="21">
        <v>2970</v>
      </c>
      <c r="G396" s="21">
        <v>0</v>
      </c>
      <c r="H396" s="21">
        <v>0</v>
      </c>
    </row>
    <row r="397" spans="1:8" ht="82.5" customHeight="1">
      <c r="A397" s="87" t="s">
        <v>878</v>
      </c>
      <c r="B397" s="46" t="s">
        <v>361</v>
      </c>
      <c r="C397" s="46" t="s">
        <v>147</v>
      </c>
      <c r="D397" s="79" t="s">
        <v>987</v>
      </c>
      <c r="E397" s="46" t="s">
        <v>379</v>
      </c>
      <c r="F397" s="21">
        <f aca="true" t="shared" si="61" ref="F397:H398">F398</f>
        <v>30</v>
      </c>
      <c r="G397" s="21">
        <f t="shared" si="61"/>
        <v>0</v>
      </c>
      <c r="H397" s="21">
        <f t="shared" si="61"/>
        <v>0</v>
      </c>
    </row>
    <row r="398" spans="1:8" ht="48" customHeight="1">
      <c r="A398" s="87" t="s">
        <v>206</v>
      </c>
      <c r="B398" s="46" t="s">
        <v>361</v>
      </c>
      <c r="C398" s="46" t="s">
        <v>147</v>
      </c>
      <c r="D398" s="79" t="s">
        <v>987</v>
      </c>
      <c r="E398" s="46" t="s">
        <v>207</v>
      </c>
      <c r="F398" s="21">
        <f t="shared" si="61"/>
        <v>30</v>
      </c>
      <c r="G398" s="21">
        <f t="shared" si="61"/>
        <v>0</v>
      </c>
      <c r="H398" s="21">
        <f t="shared" si="61"/>
        <v>0</v>
      </c>
    </row>
    <row r="399" spans="1:8" ht="19.5" customHeight="1">
      <c r="A399" s="87" t="s">
        <v>208</v>
      </c>
      <c r="B399" s="46" t="s">
        <v>361</v>
      </c>
      <c r="C399" s="46" t="s">
        <v>147</v>
      </c>
      <c r="D399" s="79" t="s">
        <v>987</v>
      </c>
      <c r="E399" s="46" t="s">
        <v>270</v>
      </c>
      <c r="F399" s="21">
        <v>30</v>
      </c>
      <c r="G399" s="21">
        <v>0</v>
      </c>
      <c r="H399" s="21">
        <v>0</v>
      </c>
    </row>
    <row r="400" spans="1:8" ht="36" customHeight="1">
      <c r="A400" s="48" t="s">
        <v>243</v>
      </c>
      <c r="B400" s="46" t="s">
        <v>361</v>
      </c>
      <c r="C400" s="46" t="s">
        <v>147</v>
      </c>
      <c r="D400" s="46" t="s">
        <v>54</v>
      </c>
      <c r="E400" s="46" t="s">
        <v>379</v>
      </c>
      <c r="F400" s="21">
        <f>F401+F404</f>
        <v>1250</v>
      </c>
      <c r="G400" s="21">
        <f>G401+G404</f>
        <v>2000</v>
      </c>
      <c r="H400" s="21">
        <f>H401+H404</f>
        <v>2200</v>
      </c>
    </row>
    <row r="401" spans="1:8" ht="32.25" customHeight="1">
      <c r="A401" s="45" t="s">
        <v>244</v>
      </c>
      <c r="B401" s="46" t="s">
        <v>361</v>
      </c>
      <c r="C401" s="46" t="s">
        <v>147</v>
      </c>
      <c r="D401" s="46" t="s">
        <v>55</v>
      </c>
      <c r="E401" s="46" t="s">
        <v>379</v>
      </c>
      <c r="F401" s="21">
        <f aca="true" t="shared" si="62" ref="F401:H402">F402</f>
        <v>250</v>
      </c>
      <c r="G401" s="21">
        <f t="shared" si="62"/>
        <v>280</v>
      </c>
      <c r="H401" s="21">
        <f t="shared" si="62"/>
        <v>300</v>
      </c>
    </row>
    <row r="402" spans="1:8" ht="48.75" customHeight="1">
      <c r="A402" s="87" t="s">
        <v>206</v>
      </c>
      <c r="B402" s="46" t="s">
        <v>361</v>
      </c>
      <c r="C402" s="46" t="s">
        <v>147</v>
      </c>
      <c r="D402" s="46" t="s">
        <v>56</v>
      </c>
      <c r="E402" s="46" t="s">
        <v>207</v>
      </c>
      <c r="F402" s="21">
        <f t="shared" si="62"/>
        <v>250</v>
      </c>
      <c r="G402" s="21">
        <f t="shared" si="62"/>
        <v>280</v>
      </c>
      <c r="H402" s="21">
        <f t="shared" si="62"/>
        <v>300</v>
      </c>
    </row>
    <row r="403" spans="1:8" ht="15.75" customHeight="1">
      <c r="A403" s="87" t="s">
        <v>208</v>
      </c>
      <c r="B403" s="46" t="s">
        <v>361</v>
      </c>
      <c r="C403" s="46" t="s">
        <v>147</v>
      </c>
      <c r="D403" s="46" t="s">
        <v>56</v>
      </c>
      <c r="E403" s="46" t="s">
        <v>270</v>
      </c>
      <c r="F403" s="21">
        <v>250</v>
      </c>
      <c r="G403" s="21">
        <v>280</v>
      </c>
      <c r="H403" s="21">
        <v>300</v>
      </c>
    </row>
    <row r="404" spans="1:8" ht="33" customHeight="1">
      <c r="A404" s="45" t="s">
        <v>239</v>
      </c>
      <c r="B404" s="46" t="s">
        <v>361</v>
      </c>
      <c r="C404" s="46" t="s">
        <v>147</v>
      </c>
      <c r="D404" s="46" t="s">
        <v>55</v>
      </c>
      <c r="E404" s="46" t="s">
        <v>379</v>
      </c>
      <c r="F404" s="21">
        <f aca="true" t="shared" si="63" ref="F404:H405">F405</f>
        <v>1000</v>
      </c>
      <c r="G404" s="21">
        <f t="shared" si="63"/>
        <v>1720</v>
      </c>
      <c r="H404" s="21">
        <f t="shared" si="63"/>
        <v>1900</v>
      </c>
    </row>
    <row r="405" spans="1:8" ht="50.25" customHeight="1">
      <c r="A405" s="87" t="s">
        <v>206</v>
      </c>
      <c r="B405" s="46" t="s">
        <v>361</v>
      </c>
      <c r="C405" s="46" t="s">
        <v>147</v>
      </c>
      <c r="D405" s="46" t="s">
        <v>57</v>
      </c>
      <c r="E405" s="46" t="s">
        <v>207</v>
      </c>
      <c r="F405" s="21">
        <f t="shared" si="63"/>
        <v>1000</v>
      </c>
      <c r="G405" s="21">
        <f t="shared" si="63"/>
        <v>1720</v>
      </c>
      <c r="H405" s="21">
        <f t="shared" si="63"/>
        <v>1900</v>
      </c>
    </row>
    <row r="406" spans="1:8" ht="21.75" customHeight="1">
      <c r="A406" s="87" t="s">
        <v>208</v>
      </c>
      <c r="B406" s="46" t="s">
        <v>361</v>
      </c>
      <c r="C406" s="46" t="s">
        <v>147</v>
      </c>
      <c r="D406" s="46" t="s">
        <v>57</v>
      </c>
      <c r="E406" s="46" t="s">
        <v>270</v>
      </c>
      <c r="F406" s="21">
        <v>1000</v>
      </c>
      <c r="G406" s="21">
        <v>1720</v>
      </c>
      <c r="H406" s="21">
        <v>1900</v>
      </c>
    </row>
    <row r="407" spans="1:8" ht="33" customHeight="1" hidden="1">
      <c r="A407" s="48" t="s">
        <v>271</v>
      </c>
      <c r="B407" s="46" t="s">
        <v>361</v>
      </c>
      <c r="C407" s="46" t="s">
        <v>147</v>
      </c>
      <c r="D407" s="46" t="s">
        <v>58</v>
      </c>
      <c r="E407" s="46" t="s">
        <v>379</v>
      </c>
      <c r="F407" s="21">
        <f aca="true" t="shared" si="64" ref="F407:H408">F408</f>
        <v>0</v>
      </c>
      <c r="G407" s="21">
        <f t="shared" si="64"/>
        <v>0</v>
      </c>
      <c r="H407" s="21">
        <f t="shared" si="64"/>
        <v>0</v>
      </c>
    </row>
    <row r="408" spans="1:8" ht="33.75" customHeight="1" hidden="1">
      <c r="A408" s="87" t="s">
        <v>133</v>
      </c>
      <c r="B408" s="46" t="s">
        <v>361</v>
      </c>
      <c r="C408" s="46" t="s">
        <v>147</v>
      </c>
      <c r="D408" s="46" t="s">
        <v>59</v>
      </c>
      <c r="E408" s="46" t="s">
        <v>379</v>
      </c>
      <c r="F408" s="21">
        <f t="shared" si="64"/>
        <v>0</v>
      </c>
      <c r="G408" s="21">
        <f t="shared" si="64"/>
        <v>0</v>
      </c>
      <c r="H408" s="21">
        <f t="shared" si="64"/>
        <v>0</v>
      </c>
    </row>
    <row r="409" spans="1:8" ht="50.25" customHeight="1" hidden="1">
      <c r="A409" s="87" t="s">
        <v>206</v>
      </c>
      <c r="B409" s="46" t="s">
        <v>361</v>
      </c>
      <c r="C409" s="46" t="s">
        <v>147</v>
      </c>
      <c r="D409" s="46" t="s">
        <v>59</v>
      </c>
      <c r="E409" s="46" t="s">
        <v>207</v>
      </c>
      <c r="F409" s="21">
        <f>F410+F411+F412+F413</f>
        <v>0</v>
      </c>
      <c r="G409" s="21">
        <f>G410+G411+G412+G413</f>
        <v>0</v>
      </c>
      <c r="H409" s="21">
        <f>H410+H411+H412+H413</f>
        <v>0</v>
      </c>
    </row>
    <row r="410" spans="1:8" ht="35.25" customHeight="1" hidden="1">
      <c r="A410" s="87" t="s">
        <v>128</v>
      </c>
      <c r="B410" s="46" t="s">
        <v>361</v>
      </c>
      <c r="C410" s="46" t="s">
        <v>147</v>
      </c>
      <c r="D410" s="46" t="s">
        <v>60</v>
      </c>
      <c r="E410" s="46" t="s">
        <v>270</v>
      </c>
      <c r="F410" s="21"/>
      <c r="G410" s="21"/>
      <c r="H410" s="21"/>
    </row>
    <row r="411" spans="1:8" ht="31.5" hidden="1">
      <c r="A411" s="87" t="s">
        <v>129</v>
      </c>
      <c r="B411" s="46" t="s">
        <v>361</v>
      </c>
      <c r="C411" s="46" t="s">
        <v>147</v>
      </c>
      <c r="D411" s="46" t="s">
        <v>61</v>
      </c>
      <c r="E411" s="46" t="s">
        <v>270</v>
      </c>
      <c r="F411" s="21"/>
      <c r="G411" s="21"/>
      <c r="H411" s="21"/>
    </row>
    <row r="412" spans="1:8" ht="31.5" customHeight="1" hidden="1">
      <c r="A412" s="87" t="s">
        <v>209</v>
      </c>
      <c r="B412" s="46" t="s">
        <v>361</v>
      </c>
      <c r="C412" s="46" t="s">
        <v>147</v>
      </c>
      <c r="D412" s="46" t="s">
        <v>62</v>
      </c>
      <c r="E412" s="46" t="s">
        <v>270</v>
      </c>
      <c r="F412" s="21"/>
      <c r="G412" s="21"/>
      <c r="H412" s="21"/>
    </row>
    <row r="413" spans="1:8" ht="34.5" customHeight="1" hidden="1">
      <c r="A413" s="87" t="s">
        <v>210</v>
      </c>
      <c r="B413" s="46" t="s">
        <v>361</v>
      </c>
      <c r="C413" s="46" t="s">
        <v>147</v>
      </c>
      <c r="D413" s="46" t="s">
        <v>63</v>
      </c>
      <c r="E413" s="46" t="s">
        <v>270</v>
      </c>
      <c r="F413" s="21"/>
      <c r="G413" s="21"/>
      <c r="H413" s="21"/>
    </row>
    <row r="414" spans="1:8" ht="48.75" customHeight="1">
      <c r="A414" s="45" t="s">
        <v>952</v>
      </c>
      <c r="B414" s="47" t="s">
        <v>361</v>
      </c>
      <c r="C414" s="47" t="s">
        <v>147</v>
      </c>
      <c r="D414" s="47" t="s">
        <v>32</v>
      </c>
      <c r="E414" s="47" t="s">
        <v>379</v>
      </c>
      <c r="F414" s="21">
        <f aca="true" t="shared" si="65" ref="F414:H415">F415</f>
        <v>214912.38199999998</v>
      </c>
      <c r="G414" s="21">
        <f t="shared" si="65"/>
        <v>228240.386</v>
      </c>
      <c r="H414" s="21">
        <f t="shared" si="65"/>
        <v>241271.278</v>
      </c>
    </row>
    <row r="415" spans="1:8" ht="39" customHeight="1">
      <c r="A415" s="48" t="s">
        <v>431</v>
      </c>
      <c r="B415" s="46" t="s">
        <v>361</v>
      </c>
      <c r="C415" s="46" t="s">
        <v>147</v>
      </c>
      <c r="D415" s="46" t="s">
        <v>50</v>
      </c>
      <c r="E415" s="46" t="s">
        <v>379</v>
      </c>
      <c r="F415" s="21">
        <f t="shared" si="65"/>
        <v>214912.38199999998</v>
      </c>
      <c r="G415" s="21">
        <f t="shared" si="65"/>
        <v>228240.386</v>
      </c>
      <c r="H415" s="21">
        <f t="shared" si="65"/>
        <v>241271.278</v>
      </c>
    </row>
    <row r="416" spans="1:8" s="152" customFormat="1" ht="16.5" customHeight="1">
      <c r="A416" s="45" t="s">
        <v>165</v>
      </c>
      <c r="B416" s="47" t="s">
        <v>361</v>
      </c>
      <c r="C416" s="47" t="s">
        <v>147</v>
      </c>
      <c r="D416" s="47" t="s">
        <v>32</v>
      </c>
      <c r="E416" s="47" t="s">
        <v>379</v>
      </c>
      <c r="F416" s="49">
        <f>F417+F420+F423</f>
        <v>214912.38199999998</v>
      </c>
      <c r="G416" s="49">
        <f>G417+G420+G423</f>
        <v>228240.386</v>
      </c>
      <c r="H416" s="49">
        <f>H417+H420+H423</f>
        <v>241271.278</v>
      </c>
    </row>
    <row r="417" spans="1:8" s="152" customFormat="1" ht="47.25" customHeight="1">
      <c r="A417" s="45" t="s">
        <v>528</v>
      </c>
      <c r="B417" s="47" t="s">
        <v>361</v>
      </c>
      <c r="C417" s="47" t="s">
        <v>147</v>
      </c>
      <c r="D417" s="47" t="s">
        <v>50</v>
      </c>
      <c r="E417" s="47" t="s">
        <v>379</v>
      </c>
      <c r="F417" s="49">
        <f aca="true" t="shared" si="66" ref="F417:H418">F418</f>
        <v>9748.65</v>
      </c>
      <c r="G417" s="49">
        <f t="shared" si="66"/>
        <v>9748.65</v>
      </c>
      <c r="H417" s="49">
        <f t="shared" si="66"/>
        <v>9748.65</v>
      </c>
    </row>
    <row r="418" spans="1:8" ht="49.5" customHeight="1">
      <c r="A418" s="87" t="s">
        <v>206</v>
      </c>
      <c r="B418" s="46" t="s">
        <v>361</v>
      </c>
      <c r="C418" s="46" t="s">
        <v>147</v>
      </c>
      <c r="D418" s="46" t="s">
        <v>529</v>
      </c>
      <c r="E418" s="46" t="s">
        <v>207</v>
      </c>
      <c r="F418" s="21">
        <f t="shared" si="66"/>
        <v>9748.65</v>
      </c>
      <c r="G418" s="21">
        <f t="shared" si="66"/>
        <v>9748.65</v>
      </c>
      <c r="H418" s="21">
        <f t="shared" si="66"/>
        <v>9748.65</v>
      </c>
    </row>
    <row r="419" spans="1:8" ht="18" customHeight="1">
      <c r="A419" s="87" t="s">
        <v>208</v>
      </c>
      <c r="B419" s="46" t="s">
        <v>361</v>
      </c>
      <c r="C419" s="46" t="s">
        <v>147</v>
      </c>
      <c r="D419" s="46" t="s">
        <v>529</v>
      </c>
      <c r="E419" s="46" t="s">
        <v>270</v>
      </c>
      <c r="F419" s="21">
        <v>9748.65</v>
      </c>
      <c r="G419" s="21">
        <v>9748.65</v>
      </c>
      <c r="H419" s="21">
        <v>9748.65</v>
      </c>
    </row>
    <row r="420" spans="1:8" ht="80.25" customHeight="1">
      <c r="A420" s="45" t="s">
        <v>689</v>
      </c>
      <c r="B420" s="47" t="s">
        <v>361</v>
      </c>
      <c r="C420" s="47" t="s">
        <v>147</v>
      </c>
      <c r="D420" s="47" t="s">
        <v>871</v>
      </c>
      <c r="E420" s="47" t="s">
        <v>379</v>
      </c>
      <c r="F420" s="49">
        <f aca="true" t="shared" si="67" ref="F420:H421">F421</f>
        <v>14117.65</v>
      </c>
      <c r="G420" s="49">
        <f t="shared" si="67"/>
        <v>14117.65</v>
      </c>
      <c r="H420" s="49">
        <f t="shared" si="67"/>
        <v>14363.3</v>
      </c>
    </row>
    <row r="421" spans="1:8" ht="45" customHeight="1">
      <c r="A421" s="87" t="s">
        <v>206</v>
      </c>
      <c r="B421" s="46" t="s">
        <v>361</v>
      </c>
      <c r="C421" s="46" t="s">
        <v>147</v>
      </c>
      <c r="D421" s="46" t="s">
        <v>871</v>
      </c>
      <c r="E421" s="46" t="s">
        <v>207</v>
      </c>
      <c r="F421" s="21">
        <f t="shared" si="67"/>
        <v>14117.65</v>
      </c>
      <c r="G421" s="21">
        <f t="shared" si="67"/>
        <v>14117.65</v>
      </c>
      <c r="H421" s="21">
        <f t="shared" si="67"/>
        <v>14363.3</v>
      </c>
    </row>
    <row r="422" spans="1:8" ht="15" customHeight="1">
      <c r="A422" s="87" t="s">
        <v>208</v>
      </c>
      <c r="B422" s="46" t="s">
        <v>361</v>
      </c>
      <c r="C422" s="46" t="s">
        <v>147</v>
      </c>
      <c r="D422" s="46" t="s">
        <v>871</v>
      </c>
      <c r="E422" s="46" t="s">
        <v>270</v>
      </c>
      <c r="F422" s="21">
        <f>12932.75+1184.9</f>
        <v>14117.65</v>
      </c>
      <c r="G422" s="21">
        <f>12932.75+1184.9</f>
        <v>14117.65</v>
      </c>
      <c r="H422" s="21">
        <f>12932.75+1430.55</f>
        <v>14363.3</v>
      </c>
    </row>
    <row r="423" spans="1:8" s="152" customFormat="1" ht="80.25" customHeight="1">
      <c r="A423" s="45" t="s">
        <v>178</v>
      </c>
      <c r="B423" s="47" t="s">
        <v>361</v>
      </c>
      <c r="C423" s="47" t="s">
        <v>147</v>
      </c>
      <c r="D423" s="47" t="s">
        <v>50</v>
      </c>
      <c r="E423" s="47" t="s">
        <v>379</v>
      </c>
      <c r="F423" s="49">
        <f aca="true" t="shared" si="68" ref="F423:H424">F424</f>
        <v>191046.082</v>
      </c>
      <c r="G423" s="49">
        <f t="shared" si="68"/>
        <v>204374.086</v>
      </c>
      <c r="H423" s="49">
        <f t="shared" si="68"/>
        <v>217159.328</v>
      </c>
    </row>
    <row r="424" spans="1:8" ht="48.75" customHeight="1">
      <c r="A424" s="87" t="s">
        <v>206</v>
      </c>
      <c r="B424" s="46" t="s">
        <v>361</v>
      </c>
      <c r="C424" s="46" t="s">
        <v>147</v>
      </c>
      <c r="D424" s="46" t="s">
        <v>64</v>
      </c>
      <c r="E424" s="46" t="s">
        <v>207</v>
      </c>
      <c r="F424" s="21">
        <f t="shared" si="68"/>
        <v>191046.082</v>
      </c>
      <c r="G424" s="21">
        <f t="shared" si="68"/>
        <v>204374.086</v>
      </c>
      <c r="H424" s="21">
        <f t="shared" si="68"/>
        <v>217159.328</v>
      </c>
    </row>
    <row r="425" spans="1:8" ht="17.25" customHeight="1">
      <c r="A425" s="87" t="s">
        <v>208</v>
      </c>
      <c r="B425" s="46" t="s">
        <v>361</v>
      </c>
      <c r="C425" s="46" t="s">
        <v>147</v>
      </c>
      <c r="D425" s="46" t="s">
        <v>64</v>
      </c>
      <c r="E425" s="46" t="s">
        <v>270</v>
      </c>
      <c r="F425" s="21">
        <v>191046.082</v>
      </c>
      <c r="G425" s="21">
        <v>204374.086</v>
      </c>
      <c r="H425" s="21">
        <v>217159.328</v>
      </c>
    </row>
    <row r="426" spans="1:8" ht="97.5" customHeight="1">
      <c r="A426" s="45" t="s">
        <v>686</v>
      </c>
      <c r="B426" s="47" t="s">
        <v>361</v>
      </c>
      <c r="C426" s="47" t="s">
        <v>147</v>
      </c>
      <c r="D426" s="47" t="s">
        <v>690</v>
      </c>
      <c r="E426" s="47" t="s">
        <v>379</v>
      </c>
      <c r="F426" s="49">
        <f aca="true" t="shared" si="69" ref="F426:H427">F427</f>
        <v>20475</v>
      </c>
      <c r="G426" s="49">
        <f t="shared" si="69"/>
        <v>21060</v>
      </c>
      <c r="H426" s="49">
        <f t="shared" si="69"/>
        <v>21060</v>
      </c>
    </row>
    <row r="427" spans="1:8" ht="45.75" customHeight="1">
      <c r="A427" s="87" t="s">
        <v>206</v>
      </c>
      <c r="B427" s="46" t="s">
        <v>361</v>
      </c>
      <c r="C427" s="46" t="s">
        <v>147</v>
      </c>
      <c r="D427" s="46" t="s">
        <v>690</v>
      </c>
      <c r="E427" s="46" t="s">
        <v>207</v>
      </c>
      <c r="F427" s="21">
        <f t="shared" si="69"/>
        <v>20475</v>
      </c>
      <c r="G427" s="21">
        <f t="shared" si="69"/>
        <v>21060</v>
      </c>
      <c r="H427" s="21">
        <f t="shared" si="69"/>
        <v>21060</v>
      </c>
    </row>
    <row r="428" spans="1:8" ht="17.25" customHeight="1">
      <c r="A428" s="87" t="s">
        <v>208</v>
      </c>
      <c r="B428" s="46" t="s">
        <v>361</v>
      </c>
      <c r="C428" s="46" t="s">
        <v>147</v>
      </c>
      <c r="D428" s="46" t="s">
        <v>690</v>
      </c>
      <c r="E428" s="46" t="s">
        <v>270</v>
      </c>
      <c r="F428" s="21">
        <f>19305+1170</f>
        <v>20475</v>
      </c>
      <c r="G428" s="21">
        <v>21060</v>
      </c>
      <c r="H428" s="21">
        <v>21060</v>
      </c>
    </row>
    <row r="429" spans="1:8" ht="111" customHeight="1">
      <c r="A429" s="45" t="s">
        <v>991</v>
      </c>
      <c r="B429" s="47" t="s">
        <v>361</v>
      </c>
      <c r="C429" s="47" t="s">
        <v>147</v>
      </c>
      <c r="D429" s="174" t="s">
        <v>992</v>
      </c>
      <c r="E429" s="47" t="s">
        <v>379</v>
      </c>
      <c r="F429" s="49">
        <f aca="true" t="shared" si="70" ref="F429:H430">F430</f>
        <v>989.4248</v>
      </c>
      <c r="G429" s="49">
        <f t="shared" si="70"/>
        <v>4155.58416</v>
      </c>
      <c r="H429" s="49">
        <f t="shared" si="70"/>
        <v>4155.58416</v>
      </c>
    </row>
    <row r="430" spans="1:8" ht="48" customHeight="1">
      <c r="A430" s="87" t="s">
        <v>206</v>
      </c>
      <c r="B430" s="46" t="s">
        <v>361</v>
      </c>
      <c r="C430" s="46" t="s">
        <v>147</v>
      </c>
      <c r="D430" s="79" t="s">
        <v>992</v>
      </c>
      <c r="E430" s="46" t="s">
        <v>207</v>
      </c>
      <c r="F430" s="21">
        <f t="shared" si="70"/>
        <v>989.4248</v>
      </c>
      <c r="G430" s="21">
        <f t="shared" si="70"/>
        <v>4155.58416</v>
      </c>
      <c r="H430" s="21">
        <f t="shared" si="70"/>
        <v>4155.58416</v>
      </c>
    </row>
    <row r="431" spans="1:8" ht="17.25" customHeight="1">
      <c r="A431" s="87" t="s">
        <v>208</v>
      </c>
      <c r="B431" s="46" t="s">
        <v>361</v>
      </c>
      <c r="C431" s="46" t="s">
        <v>147</v>
      </c>
      <c r="D431" s="175" t="s">
        <v>992</v>
      </c>
      <c r="E431" s="46" t="s">
        <v>270</v>
      </c>
      <c r="F431" s="21">
        <v>989.4248</v>
      </c>
      <c r="G431" s="21">
        <v>4155.58416</v>
      </c>
      <c r="H431" s="21">
        <v>4155.58416</v>
      </c>
    </row>
    <row r="432" spans="1:8" ht="20.25" customHeight="1">
      <c r="A432" s="142" t="s">
        <v>530</v>
      </c>
      <c r="B432" s="88" t="s">
        <v>361</v>
      </c>
      <c r="C432" s="88" t="s">
        <v>152</v>
      </c>
      <c r="D432" s="88" t="s">
        <v>300</v>
      </c>
      <c r="E432" s="88" t="s">
        <v>379</v>
      </c>
      <c r="F432" s="29">
        <f>F433+F464+F449</f>
        <v>36929.96501</v>
      </c>
      <c r="G432" s="29">
        <f>G433+G464+G449</f>
        <v>34208.60901</v>
      </c>
      <c r="H432" s="29">
        <f>H433+H464+H449</f>
        <v>34208.60901</v>
      </c>
    </row>
    <row r="433" spans="1:11" s="152" customFormat="1" ht="48.75" customHeight="1">
      <c r="A433" s="45" t="s">
        <v>952</v>
      </c>
      <c r="B433" s="47" t="s">
        <v>361</v>
      </c>
      <c r="C433" s="47" t="s">
        <v>152</v>
      </c>
      <c r="D433" s="47" t="s">
        <v>32</v>
      </c>
      <c r="E433" s="47" t="s">
        <v>379</v>
      </c>
      <c r="F433" s="49">
        <f>F434</f>
        <v>22939.531</v>
      </c>
      <c r="G433" s="49">
        <f aca="true" t="shared" si="71" ref="G433:H435">G434</f>
        <v>20890.175</v>
      </c>
      <c r="H433" s="49">
        <f t="shared" si="71"/>
        <v>20890.175</v>
      </c>
      <c r="I433" s="173"/>
      <c r="J433" s="173"/>
      <c r="K433" s="173"/>
    </row>
    <row r="434" spans="1:8" ht="33.75" customHeight="1">
      <c r="A434" s="48" t="s">
        <v>271</v>
      </c>
      <c r="B434" s="46" t="s">
        <v>361</v>
      </c>
      <c r="C434" s="46" t="s">
        <v>152</v>
      </c>
      <c r="D434" s="46" t="s">
        <v>58</v>
      </c>
      <c r="E434" s="46" t="s">
        <v>379</v>
      </c>
      <c r="F434" s="21">
        <f>F435</f>
        <v>22939.531</v>
      </c>
      <c r="G434" s="21">
        <f t="shared" si="71"/>
        <v>20890.175</v>
      </c>
      <c r="H434" s="21">
        <f t="shared" si="71"/>
        <v>20890.175</v>
      </c>
    </row>
    <row r="435" spans="1:8" ht="30" customHeight="1">
      <c r="A435" s="87" t="s">
        <v>133</v>
      </c>
      <c r="B435" s="46" t="s">
        <v>361</v>
      </c>
      <c r="C435" s="46" t="s">
        <v>152</v>
      </c>
      <c r="D435" s="46" t="s">
        <v>59</v>
      </c>
      <c r="E435" s="46" t="s">
        <v>379</v>
      </c>
      <c r="F435" s="21">
        <f>F436</f>
        <v>22939.531</v>
      </c>
      <c r="G435" s="21">
        <f t="shared" si="71"/>
        <v>20890.175</v>
      </c>
      <c r="H435" s="21">
        <f t="shared" si="71"/>
        <v>20890.175</v>
      </c>
    </row>
    <row r="436" spans="1:8" ht="52.5" customHeight="1">
      <c r="A436" s="87" t="s">
        <v>206</v>
      </c>
      <c r="B436" s="46" t="s">
        <v>361</v>
      </c>
      <c r="C436" s="46" t="s">
        <v>152</v>
      </c>
      <c r="D436" s="46" t="s">
        <v>59</v>
      </c>
      <c r="E436" s="46" t="s">
        <v>207</v>
      </c>
      <c r="F436" s="21">
        <f>F437+F438+F439+F443+F444+F442+F463+F447</f>
        <v>22939.531</v>
      </c>
      <c r="G436" s="21">
        <f>G437+G438+G439+G443+G444+G442+G463+G447</f>
        <v>20890.175</v>
      </c>
      <c r="H436" s="21">
        <f>H437+H438+H439+H443+H444+H442+H463+H447</f>
        <v>20890.175</v>
      </c>
    </row>
    <row r="437" spans="1:8" ht="36" customHeight="1">
      <c r="A437" s="87" t="s">
        <v>738</v>
      </c>
      <c r="B437" s="46" t="s">
        <v>361</v>
      </c>
      <c r="C437" s="46" t="s">
        <v>152</v>
      </c>
      <c r="D437" s="46" t="s">
        <v>739</v>
      </c>
      <c r="E437" s="46" t="s">
        <v>270</v>
      </c>
      <c r="F437" s="21">
        <v>150</v>
      </c>
      <c r="G437" s="21">
        <v>0</v>
      </c>
      <c r="H437" s="21">
        <v>0</v>
      </c>
    </row>
    <row r="438" spans="1:8" ht="34.5" customHeight="1">
      <c r="A438" s="87" t="s">
        <v>852</v>
      </c>
      <c r="B438" s="46" t="s">
        <v>361</v>
      </c>
      <c r="C438" s="46" t="s">
        <v>152</v>
      </c>
      <c r="D438" s="46" t="s">
        <v>60</v>
      </c>
      <c r="E438" s="46" t="s">
        <v>270</v>
      </c>
      <c r="F438" s="21">
        <f>5202.784+888</f>
        <v>6090.784</v>
      </c>
      <c r="G438" s="21">
        <v>5202.784</v>
      </c>
      <c r="H438" s="21">
        <v>5202.784</v>
      </c>
    </row>
    <row r="439" spans="1:8" ht="54" customHeight="1">
      <c r="A439" s="87" t="s">
        <v>872</v>
      </c>
      <c r="B439" s="46" t="s">
        <v>361</v>
      </c>
      <c r="C439" s="46" t="s">
        <v>152</v>
      </c>
      <c r="D439" s="46" t="s">
        <v>873</v>
      </c>
      <c r="E439" s="46" t="s">
        <v>379</v>
      </c>
      <c r="F439" s="21">
        <f aca="true" t="shared" si="72" ref="F439:H440">F440</f>
        <v>1204.9</v>
      </c>
      <c r="G439" s="21">
        <f t="shared" si="72"/>
        <v>1204.9</v>
      </c>
      <c r="H439" s="21">
        <f t="shared" si="72"/>
        <v>1204.9</v>
      </c>
    </row>
    <row r="440" spans="1:8" ht="51" customHeight="1">
      <c r="A440" s="87" t="s">
        <v>206</v>
      </c>
      <c r="B440" s="46" t="s">
        <v>361</v>
      </c>
      <c r="C440" s="46" t="s">
        <v>152</v>
      </c>
      <c r="D440" s="46" t="s">
        <v>873</v>
      </c>
      <c r="E440" s="46" t="s">
        <v>207</v>
      </c>
      <c r="F440" s="21">
        <f t="shared" si="72"/>
        <v>1204.9</v>
      </c>
      <c r="G440" s="21">
        <f t="shared" si="72"/>
        <v>1204.9</v>
      </c>
      <c r="H440" s="21">
        <f t="shared" si="72"/>
        <v>1204.9</v>
      </c>
    </row>
    <row r="441" spans="1:8" ht="20.25" customHeight="1">
      <c r="A441" s="87" t="s">
        <v>208</v>
      </c>
      <c r="B441" s="46" t="s">
        <v>361</v>
      </c>
      <c r="C441" s="46" t="s">
        <v>152</v>
      </c>
      <c r="D441" s="46" t="s">
        <v>873</v>
      </c>
      <c r="E441" s="46" t="s">
        <v>270</v>
      </c>
      <c r="F441" s="21">
        <v>1204.9</v>
      </c>
      <c r="G441" s="21">
        <v>1204.9</v>
      </c>
      <c r="H441" s="21">
        <v>1204.9</v>
      </c>
    </row>
    <row r="442" spans="1:8" ht="47.25" customHeight="1">
      <c r="A442" s="87" t="s">
        <v>843</v>
      </c>
      <c r="B442" s="46" t="s">
        <v>361</v>
      </c>
      <c r="C442" s="46" t="s">
        <v>152</v>
      </c>
      <c r="D442" s="46" t="s">
        <v>727</v>
      </c>
      <c r="E442" s="46" t="s">
        <v>270</v>
      </c>
      <c r="F442" s="21">
        <v>111.356</v>
      </c>
      <c r="G442" s="21">
        <v>0</v>
      </c>
      <c r="H442" s="21">
        <v>0</v>
      </c>
    </row>
    <row r="443" spans="1:8" ht="31.5" customHeight="1">
      <c r="A443" s="87" t="s">
        <v>747</v>
      </c>
      <c r="B443" s="46" t="s">
        <v>361</v>
      </c>
      <c r="C443" s="46" t="s">
        <v>152</v>
      </c>
      <c r="D443" s="46" t="s">
        <v>61</v>
      </c>
      <c r="E443" s="46" t="s">
        <v>270</v>
      </c>
      <c r="F443" s="21">
        <f>12058.344+900</f>
        <v>12958.344</v>
      </c>
      <c r="G443" s="21">
        <v>12058.344</v>
      </c>
      <c r="H443" s="21">
        <v>12058.344</v>
      </c>
    </row>
    <row r="444" spans="1:8" ht="63" customHeight="1">
      <c r="A444" s="87" t="s">
        <v>874</v>
      </c>
      <c r="B444" s="46" t="s">
        <v>361</v>
      </c>
      <c r="C444" s="46" t="s">
        <v>152</v>
      </c>
      <c r="D444" s="46" t="s">
        <v>873</v>
      </c>
      <c r="E444" s="46" t="s">
        <v>379</v>
      </c>
      <c r="F444" s="21">
        <f aca="true" t="shared" si="73" ref="F444:H445">F445</f>
        <v>1647.9</v>
      </c>
      <c r="G444" s="21">
        <f t="shared" si="73"/>
        <v>1647.9</v>
      </c>
      <c r="H444" s="21">
        <f t="shared" si="73"/>
        <v>1647.9</v>
      </c>
    </row>
    <row r="445" spans="1:8" ht="51" customHeight="1">
      <c r="A445" s="87" t="s">
        <v>206</v>
      </c>
      <c r="B445" s="46" t="s">
        <v>361</v>
      </c>
      <c r="C445" s="46" t="s">
        <v>152</v>
      </c>
      <c r="D445" s="46" t="s">
        <v>873</v>
      </c>
      <c r="E445" s="46" t="s">
        <v>207</v>
      </c>
      <c r="F445" s="21">
        <f t="shared" si="73"/>
        <v>1647.9</v>
      </c>
      <c r="G445" s="21">
        <f t="shared" si="73"/>
        <v>1647.9</v>
      </c>
      <c r="H445" s="21">
        <f t="shared" si="73"/>
        <v>1647.9</v>
      </c>
    </row>
    <row r="446" spans="1:8" ht="20.25" customHeight="1">
      <c r="A446" s="87" t="s">
        <v>208</v>
      </c>
      <c r="B446" s="46" t="s">
        <v>361</v>
      </c>
      <c r="C446" s="46" t="s">
        <v>152</v>
      </c>
      <c r="D446" s="46" t="s">
        <v>873</v>
      </c>
      <c r="E446" s="46" t="s">
        <v>270</v>
      </c>
      <c r="F446" s="21">
        <v>1647.9</v>
      </c>
      <c r="G446" s="21">
        <v>1647.9</v>
      </c>
      <c r="H446" s="21">
        <v>1647.9</v>
      </c>
    </row>
    <row r="447" spans="1:8" ht="81.75" customHeight="1">
      <c r="A447" s="87" t="s">
        <v>1010</v>
      </c>
      <c r="B447" s="46" t="s">
        <v>361</v>
      </c>
      <c r="C447" s="46" t="s">
        <v>152</v>
      </c>
      <c r="D447" s="46" t="s">
        <v>748</v>
      </c>
      <c r="E447" s="46" t="s">
        <v>270</v>
      </c>
      <c r="F447" s="21">
        <v>776.247</v>
      </c>
      <c r="G447" s="21">
        <v>776.247</v>
      </c>
      <c r="H447" s="21">
        <v>776.247</v>
      </c>
    </row>
    <row r="448" spans="1:8" ht="20.25" customHeight="1" hidden="1">
      <c r="A448" s="87"/>
      <c r="B448" s="46"/>
      <c r="C448" s="46"/>
      <c r="D448" s="46"/>
      <c r="E448" s="46"/>
      <c r="F448" s="21"/>
      <c r="G448" s="21"/>
      <c r="H448" s="21"/>
    </row>
    <row r="449" spans="1:8" s="152" customFormat="1" ht="54.75" customHeight="1">
      <c r="A449" s="45" t="s">
        <v>908</v>
      </c>
      <c r="B449" s="47" t="s">
        <v>361</v>
      </c>
      <c r="C449" s="47" t="s">
        <v>152</v>
      </c>
      <c r="D449" s="47" t="s">
        <v>77</v>
      </c>
      <c r="E449" s="47" t="s">
        <v>379</v>
      </c>
      <c r="F449" s="49">
        <f>F451+F454</f>
        <v>13990.434009999999</v>
      </c>
      <c r="G449" s="49">
        <f>G451+G454</f>
        <v>13318.434009999999</v>
      </c>
      <c r="H449" s="49">
        <f>H451+H454</f>
        <v>13318.434009999999</v>
      </c>
    </row>
    <row r="450" spans="1:8" s="152" customFormat="1" ht="52.5" customHeight="1">
      <c r="A450" s="45" t="s">
        <v>799</v>
      </c>
      <c r="B450" s="47" t="s">
        <v>361</v>
      </c>
      <c r="C450" s="47" t="s">
        <v>152</v>
      </c>
      <c r="D450" s="47" t="s">
        <v>77</v>
      </c>
      <c r="E450" s="47" t="s">
        <v>379</v>
      </c>
      <c r="F450" s="49">
        <f>F451</f>
        <v>12980.332999999999</v>
      </c>
      <c r="G450" s="49">
        <f>G451</f>
        <v>12308.332999999999</v>
      </c>
      <c r="H450" s="49">
        <f>H451</f>
        <v>12308.332999999999</v>
      </c>
    </row>
    <row r="451" spans="1:8" ht="24.75" customHeight="1">
      <c r="A451" s="87" t="s">
        <v>172</v>
      </c>
      <c r="B451" s="46" t="s">
        <v>361</v>
      </c>
      <c r="C451" s="46" t="s">
        <v>152</v>
      </c>
      <c r="D451" s="46" t="s">
        <v>77</v>
      </c>
      <c r="E451" s="46" t="s">
        <v>207</v>
      </c>
      <c r="F451" s="21">
        <f>F452+F453</f>
        <v>12980.332999999999</v>
      </c>
      <c r="G451" s="21">
        <f>G452+G453</f>
        <v>12308.332999999999</v>
      </c>
      <c r="H451" s="21">
        <f>H452+H453</f>
        <v>12308.332999999999</v>
      </c>
    </row>
    <row r="452" spans="1:8" ht="36" customHeight="1">
      <c r="A452" s="172" t="s">
        <v>831</v>
      </c>
      <c r="B452" s="157" t="s">
        <v>361</v>
      </c>
      <c r="C452" s="157" t="s">
        <v>152</v>
      </c>
      <c r="D452" s="157" t="s">
        <v>800</v>
      </c>
      <c r="E452" s="157" t="s">
        <v>270</v>
      </c>
      <c r="F452" s="158">
        <f>8679.221+372</f>
        <v>9051.221</v>
      </c>
      <c r="G452" s="158">
        <v>8679.221</v>
      </c>
      <c r="H452" s="158">
        <v>8679.221</v>
      </c>
    </row>
    <row r="453" spans="1:8" ht="34.5" customHeight="1">
      <c r="A453" s="172" t="s">
        <v>835</v>
      </c>
      <c r="B453" s="157" t="s">
        <v>361</v>
      </c>
      <c r="C453" s="157" t="s">
        <v>152</v>
      </c>
      <c r="D453" s="157" t="s">
        <v>801</v>
      </c>
      <c r="E453" s="157" t="s">
        <v>270</v>
      </c>
      <c r="F453" s="158">
        <f>3629.112+300</f>
        <v>3929.112</v>
      </c>
      <c r="G453" s="158">
        <v>3629.112</v>
      </c>
      <c r="H453" s="158">
        <v>3629.112</v>
      </c>
    </row>
    <row r="454" spans="1:8" ht="80.25" customHeight="1">
      <c r="A454" s="172" t="s">
        <v>550</v>
      </c>
      <c r="B454" s="157" t="s">
        <v>361</v>
      </c>
      <c r="C454" s="157" t="s">
        <v>152</v>
      </c>
      <c r="D454" s="157" t="s">
        <v>300</v>
      </c>
      <c r="E454" s="157" t="s">
        <v>379</v>
      </c>
      <c r="F454" s="158">
        <f>F455+F457</f>
        <v>1010.10101</v>
      </c>
      <c r="G454" s="158">
        <f>G455+G457</f>
        <v>1010.10101</v>
      </c>
      <c r="H454" s="158">
        <f>H455+H457</f>
        <v>1010.10101</v>
      </c>
    </row>
    <row r="455" spans="1:8" ht="88.5" customHeight="1">
      <c r="A455" s="87" t="s">
        <v>563</v>
      </c>
      <c r="B455" s="46" t="s">
        <v>361</v>
      </c>
      <c r="C455" s="46" t="s">
        <v>152</v>
      </c>
      <c r="D455" s="46" t="s">
        <v>649</v>
      </c>
      <c r="E455" s="46" t="s">
        <v>379</v>
      </c>
      <c r="F455" s="21">
        <f>F456</f>
        <v>1000</v>
      </c>
      <c r="G455" s="21">
        <f>G456</f>
        <v>1000</v>
      </c>
      <c r="H455" s="21">
        <f>H456</f>
        <v>1000</v>
      </c>
    </row>
    <row r="456" spans="1:8" ht="23.25" customHeight="1">
      <c r="A456" s="87" t="s">
        <v>208</v>
      </c>
      <c r="B456" s="46" t="s">
        <v>361</v>
      </c>
      <c r="C456" s="46" t="s">
        <v>152</v>
      </c>
      <c r="D456" s="46" t="s">
        <v>649</v>
      </c>
      <c r="E456" s="46" t="s">
        <v>207</v>
      </c>
      <c r="F456" s="21">
        <v>1000</v>
      </c>
      <c r="G456" s="21">
        <v>1000</v>
      </c>
      <c r="H456" s="21">
        <v>1000</v>
      </c>
    </row>
    <row r="457" spans="1:8" ht="111.75" customHeight="1">
      <c r="A457" s="87" t="s">
        <v>551</v>
      </c>
      <c r="B457" s="46" t="s">
        <v>361</v>
      </c>
      <c r="C457" s="46" t="s">
        <v>152</v>
      </c>
      <c r="D457" s="46" t="s">
        <v>1009</v>
      </c>
      <c r="E457" s="46" t="s">
        <v>207</v>
      </c>
      <c r="F457" s="21">
        <f>F458</f>
        <v>10.10101</v>
      </c>
      <c r="G457" s="21">
        <f>G458</f>
        <v>10.10101</v>
      </c>
      <c r="H457" s="21">
        <f>H458</f>
        <v>10.10101</v>
      </c>
    </row>
    <row r="458" spans="1:8" ht="26.25" customHeight="1">
      <c r="A458" s="87" t="s">
        <v>208</v>
      </c>
      <c r="B458" s="46" t="s">
        <v>361</v>
      </c>
      <c r="C458" s="46" t="s">
        <v>152</v>
      </c>
      <c r="D458" s="46" t="s">
        <v>1009</v>
      </c>
      <c r="E458" s="46" t="s">
        <v>270</v>
      </c>
      <c r="F458" s="21">
        <v>10.10101</v>
      </c>
      <c r="G458" s="21">
        <v>10.10101</v>
      </c>
      <c r="H458" s="21">
        <v>10.10101</v>
      </c>
    </row>
    <row r="459" spans="1:8" ht="26.25" customHeight="1" hidden="1">
      <c r="A459" s="172" t="s">
        <v>522</v>
      </c>
      <c r="B459" s="46" t="s">
        <v>361</v>
      </c>
      <c r="C459" s="46" t="s">
        <v>152</v>
      </c>
      <c r="D459" s="46" t="s">
        <v>750</v>
      </c>
      <c r="E459" s="157" t="s">
        <v>379</v>
      </c>
      <c r="F459" s="158">
        <f>F460</f>
        <v>0</v>
      </c>
      <c r="G459" s="158">
        <f aca="true" t="shared" si="74" ref="G459:H461">G460</f>
        <v>0</v>
      </c>
      <c r="H459" s="158">
        <f t="shared" si="74"/>
        <v>0</v>
      </c>
    </row>
    <row r="460" spans="1:8" ht="26.25" customHeight="1" hidden="1">
      <c r="A460" s="87" t="s">
        <v>531</v>
      </c>
      <c r="B460" s="46" t="s">
        <v>361</v>
      </c>
      <c r="C460" s="46" t="s">
        <v>152</v>
      </c>
      <c r="D460" s="46" t="s">
        <v>751</v>
      </c>
      <c r="E460" s="46" t="s">
        <v>379</v>
      </c>
      <c r="F460" s="21">
        <f>F461</f>
        <v>0</v>
      </c>
      <c r="G460" s="21">
        <f t="shared" si="74"/>
        <v>0</v>
      </c>
      <c r="H460" s="21">
        <f t="shared" si="74"/>
        <v>0</v>
      </c>
    </row>
    <row r="461" spans="1:8" ht="47.25" customHeight="1" hidden="1">
      <c r="A461" s="87" t="s">
        <v>206</v>
      </c>
      <c r="B461" s="46" t="s">
        <v>361</v>
      </c>
      <c r="C461" s="46" t="s">
        <v>152</v>
      </c>
      <c r="D461" s="46" t="s">
        <v>752</v>
      </c>
      <c r="E461" s="46" t="s">
        <v>207</v>
      </c>
      <c r="F461" s="21">
        <f>F462</f>
        <v>0</v>
      </c>
      <c r="G461" s="21">
        <f t="shared" si="74"/>
        <v>0</v>
      </c>
      <c r="H461" s="21">
        <f t="shared" si="74"/>
        <v>0</v>
      </c>
    </row>
    <row r="462" spans="1:8" ht="21" customHeight="1" hidden="1">
      <c r="A462" s="87" t="s">
        <v>208</v>
      </c>
      <c r="B462" s="46" t="s">
        <v>361</v>
      </c>
      <c r="C462" s="46" t="s">
        <v>152</v>
      </c>
      <c r="D462" s="46" t="s">
        <v>753</v>
      </c>
      <c r="E462" s="46" t="s">
        <v>270</v>
      </c>
      <c r="F462" s="21"/>
      <c r="G462" s="21"/>
      <c r="H462" s="21"/>
    </row>
    <row r="463" spans="1:8" ht="12.75" customHeight="1" hidden="1">
      <c r="A463" s="87"/>
      <c r="B463" s="46"/>
      <c r="C463" s="46"/>
      <c r="D463" s="46"/>
      <c r="E463" s="46"/>
      <c r="F463" s="21"/>
      <c r="G463" s="21"/>
      <c r="H463" s="21"/>
    </row>
    <row r="464" spans="1:8" ht="50.25" customHeight="1" hidden="1">
      <c r="A464" s="45" t="s">
        <v>951</v>
      </c>
      <c r="B464" s="47" t="s">
        <v>361</v>
      </c>
      <c r="C464" s="47" t="s">
        <v>152</v>
      </c>
      <c r="D464" s="47" t="s">
        <v>770</v>
      </c>
      <c r="E464" s="47" t="s">
        <v>379</v>
      </c>
      <c r="F464" s="49">
        <f aca="true" t="shared" si="75" ref="F464:H465">F465</f>
        <v>0</v>
      </c>
      <c r="G464" s="49">
        <f t="shared" si="75"/>
        <v>0</v>
      </c>
      <c r="H464" s="49">
        <f t="shared" si="75"/>
        <v>0</v>
      </c>
    </row>
    <row r="465" spans="1:8" ht="49.5" customHeight="1" hidden="1">
      <c r="A465" s="87" t="s">
        <v>206</v>
      </c>
      <c r="B465" s="46" t="s">
        <v>361</v>
      </c>
      <c r="C465" s="46" t="s">
        <v>152</v>
      </c>
      <c r="D465" s="46" t="s">
        <v>770</v>
      </c>
      <c r="E465" s="46" t="s">
        <v>207</v>
      </c>
      <c r="F465" s="21">
        <f t="shared" si="75"/>
        <v>0</v>
      </c>
      <c r="G465" s="21">
        <f t="shared" si="75"/>
        <v>0</v>
      </c>
      <c r="H465" s="21">
        <f t="shared" si="75"/>
        <v>0</v>
      </c>
    </row>
    <row r="466" spans="1:8" ht="18.75" customHeight="1" hidden="1">
      <c r="A466" s="87" t="s">
        <v>208</v>
      </c>
      <c r="B466" s="46" t="s">
        <v>361</v>
      </c>
      <c r="C466" s="46" t="s">
        <v>152</v>
      </c>
      <c r="D466" s="46" t="s">
        <v>770</v>
      </c>
      <c r="E466" s="46" t="s">
        <v>270</v>
      </c>
      <c r="F466" s="21"/>
      <c r="G466" s="21"/>
      <c r="H466" s="21"/>
    </row>
    <row r="467" spans="1:8" s="152" customFormat="1" ht="48.75" customHeight="1">
      <c r="A467" s="142" t="s">
        <v>952</v>
      </c>
      <c r="B467" s="88" t="s">
        <v>361</v>
      </c>
      <c r="C467" s="88" t="s">
        <v>358</v>
      </c>
      <c r="D467" s="88" t="s">
        <v>32</v>
      </c>
      <c r="E467" s="88" t="s">
        <v>379</v>
      </c>
      <c r="F467" s="29">
        <f aca="true" t="shared" si="76" ref="F467:H470">F468</f>
        <v>50</v>
      </c>
      <c r="G467" s="29">
        <f t="shared" si="76"/>
        <v>50</v>
      </c>
      <c r="H467" s="29">
        <f t="shared" si="76"/>
        <v>50</v>
      </c>
    </row>
    <row r="468" spans="1:8" ht="32.25" customHeight="1">
      <c r="A468" s="48" t="s">
        <v>354</v>
      </c>
      <c r="B468" s="46" t="s">
        <v>361</v>
      </c>
      <c r="C468" s="46" t="s">
        <v>358</v>
      </c>
      <c r="D468" s="46" t="s">
        <v>65</v>
      </c>
      <c r="E468" s="46" t="s">
        <v>379</v>
      </c>
      <c r="F468" s="21">
        <f t="shared" si="76"/>
        <v>50</v>
      </c>
      <c r="G468" s="21">
        <f t="shared" si="76"/>
        <v>50</v>
      </c>
      <c r="H468" s="21">
        <f t="shared" si="76"/>
        <v>50</v>
      </c>
    </row>
    <row r="469" spans="1:8" ht="32.25" customHeight="1">
      <c r="A469" s="87" t="s">
        <v>240</v>
      </c>
      <c r="B469" s="46" t="s">
        <v>361</v>
      </c>
      <c r="C469" s="46" t="s">
        <v>358</v>
      </c>
      <c r="D469" s="46" t="s">
        <v>66</v>
      </c>
      <c r="E469" s="46" t="s">
        <v>379</v>
      </c>
      <c r="F469" s="21">
        <f>F470</f>
        <v>50</v>
      </c>
      <c r="G469" s="21">
        <f t="shared" si="76"/>
        <v>50</v>
      </c>
      <c r="H469" s="21">
        <f t="shared" si="76"/>
        <v>50</v>
      </c>
    </row>
    <row r="470" spans="1:8" ht="49.5" customHeight="1">
      <c r="A470" s="87" t="s">
        <v>206</v>
      </c>
      <c r="B470" s="46" t="s">
        <v>361</v>
      </c>
      <c r="C470" s="46" t="s">
        <v>358</v>
      </c>
      <c r="D470" s="46" t="s">
        <v>66</v>
      </c>
      <c r="E470" s="46" t="s">
        <v>207</v>
      </c>
      <c r="F470" s="21">
        <f>F471</f>
        <v>50</v>
      </c>
      <c r="G470" s="21">
        <f t="shared" si="76"/>
        <v>50</v>
      </c>
      <c r="H470" s="21">
        <f t="shared" si="76"/>
        <v>50</v>
      </c>
    </row>
    <row r="471" spans="1:8" ht="20.25" customHeight="1">
      <c r="A471" s="87" t="s">
        <v>208</v>
      </c>
      <c r="B471" s="46" t="s">
        <v>361</v>
      </c>
      <c r="C471" s="46" t="s">
        <v>358</v>
      </c>
      <c r="D471" s="46" t="s">
        <v>66</v>
      </c>
      <c r="E471" s="46" t="s">
        <v>270</v>
      </c>
      <c r="F471" s="21">
        <v>50</v>
      </c>
      <c r="G471" s="21">
        <v>50</v>
      </c>
      <c r="H471" s="21">
        <v>50</v>
      </c>
    </row>
    <row r="472" spans="1:8" ht="20.25" customHeight="1" hidden="1">
      <c r="A472" s="45" t="s">
        <v>629</v>
      </c>
      <c r="B472" s="47" t="s">
        <v>361</v>
      </c>
      <c r="C472" s="47" t="s">
        <v>361</v>
      </c>
      <c r="D472" s="47" t="s">
        <v>300</v>
      </c>
      <c r="E472" s="47" t="s">
        <v>379</v>
      </c>
      <c r="F472" s="49">
        <f aca="true" t="shared" si="77" ref="F472:H474">F473</f>
        <v>0</v>
      </c>
      <c r="G472" s="49">
        <f t="shared" si="77"/>
        <v>0</v>
      </c>
      <c r="H472" s="49">
        <f t="shared" si="77"/>
        <v>0</v>
      </c>
    </row>
    <row r="473" spans="1:8" ht="49.5" customHeight="1" hidden="1">
      <c r="A473" s="45" t="s">
        <v>430</v>
      </c>
      <c r="B473" s="47" t="s">
        <v>361</v>
      </c>
      <c r="C473" s="47" t="s">
        <v>361</v>
      </c>
      <c r="D473" s="47" t="s">
        <v>32</v>
      </c>
      <c r="E473" s="47" t="s">
        <v>379</v>
      </c>
      <c r="F473" s="21">
        <f t="shared" si="77"/>
        <v>0</v>
      </c>
      <c r="G473" s="21">
        <f t="shared" si="77"/>
        <v>0</v>
      </c>
      <c r="H473" s="21">
        <f t="shared" si="77"/>
        <v>0</v>
      </c>
    </row>
    <row r="474" spans="1:8" ht="33.75" customHeight="1" hidden="1">
      <c r="A474" s="48" t="s">
        <v>422</v>
      </c>
      <c r="B474" s="46" t="s">
        <v>361</v>
      </c>
      <c r="C474" s="46" t="s">
        <v>361</v>
      </c>
      <c r="D474" s="46" t="s">
        <v>67</v>
      </c>
      <c r="E474" s="46" t="s">
        <v>379</v>
      </c>
      <c r="F474" s="21">
        <f t="shared" si="77"/>
        <v>0</v>
      </c>
      <c r="G474" s="21">
        <f t="shared" si="77"/>
        <v>0</v>
      </c>
      <c r="H474" s="21">
        <f t="shared" si="77"/>
        <v>0</v>
      </c>
    </row>
    <row r="475" spans="1:8" s="152" customFormat="1" ht="65.25" customHeight="1" hidden="1">
      <c r="A475" s="45" t="s">
        <v>653</v>
      </c>
      <c r="B475" s="47" t="s">
        <v>361</v>
      </c>
      <c r="C475" s="47" t="s">
        <v>361</v>
      </c>
      <c r="D475" s="47" t="s">
        <v>67</v>
      </c>
      <c r="E475" s="47" t="s">
        <v>379</v>
      </c>
      <c r="F475" s="49">
        <f>F476+F477</f>
        <v>0</v>
      </c>
      <c r="G475" s="49">
        <f>G476+G477</f>
        <v>0</v>
      </c>
      <c r="H475" s="49">
        <f>H476+H477</f>
        <v>0</v>
      </c>
    </row>
    <row r="476" spans="1:8" ht="33" customHeight="1" hidden="1">
      <c r="A476" s="50" t="s">
        <v>197</v>
      </c>
      <c r="B476" s="46" t="s">
        <v>361</v>
      </c>
      <c r="C476" s="46" t="s">
        <v>361</v>
      </c>
      <c r="D476" s="46" t="s">
        <v>68</v>
      </c>
      <c r="E476" s="46" t="s">
        <v>155</v>
      </c>
      <c r="F476" s="21">
        <f>F477</f>
        <v>0</v>
      </c>
      <c r="G476" s="21">
        <f>G477</f>
        <v>0</v>
      </c>
      <c r="H476" s="21">
        <f>H477</f>
        <v>0</v>
      </c>
    </row>
    <row r="477" spans="1:8" ht="33" customHeight="1" hidden="1">
      <c r="A477" s="50" t="s">
        <v>198</v>
      </c>
      <c r="B477" s="46" t="s">
        <v>361</v>
      </c>
      <c r="C477" s="46" t="s">
        <v>361</v>
      </c>
      <c r="D477" s="46" t="s">
        <v>68</v>
      </c>
      <c r="E477" s="46" t="s">
        <v>199</v>
      </c>
      <c r="F477" s="21"/>
      <c r="G477" s="21"/>
      <c r="H477" s="21"/>
    </row>
    <row r="478" spans="1:8" ht="48.75" customHeight="1" hidden="1">
      <c r="A478" s="50" t="s">
        <v>206</v>
      </c>
      <c r="B478" s="46" t="s">
        <v>361</v>
      </c>
      <c r="C478" s="46" t="s">
        <v>361</v>
      </c>
      <c r="D478" s="46" t="s">
        <v>68</v>
      </c>
      <c r="E478" s="46" t="s">
        <v>207</v>
      </c>
      <c r="F478" s="21">
        <f>F479</f>
        <v>0</v>
      </c>
      <c r="G478" s="21">
        <f>G479</f>
        <v>0</v>
      </c>
      <c r="H478" s="21">
        <f>H479</f>
        <v>0</v>
      </c>
    </row>
    <row r="479" spans="1:8" ht="18" customHeight="1" hidden="1">
      <c r="A479" s="50" t="s">
        <v>208</v>
      </c>
      <c r="B479" s="46" t="s">
        <v>361</v>
      </c>
      <c r="C479" s="46" t="s">
        <v>361</v>
      </c>
      <c r="D479" s="46" t="s">
        <v>68</v>
      </c>
      <c r="E479" s="46" t="s">
        <v>270</v>
      </c>
      <c r="F479" s="21"/>
      <c r="G479" s="21"/>
      <c r="H479" s="21"/>
    </row>
    <row r="480" spans="1:8" ht="51" customHeight="1" hidden="1">
      <c r="A480" s="172" t="s">
        <v>601</v>
      </c>
      <c r="B480" s="46" t="s">
        <v>361</v>
      </c>
      <c r="C480" s="46" t="s">
        <v>361</v>
      </c>
      <c r="D480" s="157" t="s">
        <v>300</v>
      </c>
      <c r="E480" s="157" t="s">
        <v>379</v>
      </c>
      <c r="F480" s="158">
        <f>F481</f>
        <v>0</v>
      </c>
      <c r="G480" s="158">
        <f aca="true" t="shared" si="78" ref="G480:H482">G481</f>
        <v>0</v>
      </c>
      <c r="H480" s="158">
        <f t="shared" si="78"/>
        <v>0</v>
      </c>
    </row>
    <row r="481" spans="1:8" ht="82.5" customHeight="1" hidden="1">
      <c r="A481" s="87" t="s">
        <v>611</v>
      </c>
      <c r="B481" s="46" t="s">
        <v>361</v>
      </c>
      <c r="C481" s="46" t="s">
        <v>361</v>
      </c>
      <c r="D481" s="46" t="s">
        <v>619</v>
      </c>
      <c r="E481" s="46" t="s">
        <v>379</v>
      </c>
      <c r="F481" s="21">
        <f>F482</f>
        <v>0</v>
      </c>
      <c r="G481" s="21">
        <f t="shared" si="78"/>
        <v>0</v>
      </c>
      <c r="H481" s="21">
        <f t="shared" si="78"/>
        <v>0</v>
      </c>
    </row>
    <row r="482" spans="1:8" ht="45" customHeight="1" hidden="1">
      <c r="A482" s="87" t="s">
        <v>206</v>
      </c>
      <c r="B482" s="46" t="s">
        <v>361</v>
      </c>
      <c r="C482" s="46" t="s">
        <v>361</v>
      </c>
      <c r="D482" s="46" t="s">
        <v>619</v>
      </c>
      <c r="E482" s="46" t="s">
        <v>207</v>
      </c>
      <c r="F482" s="21">
        <f>F483</f>
        <v>0</v>
      </c>
      <c r="G482" s="21">
        <f t="shared" si="78"/>
        <v>0</v>
      </c>
      <c r="H482" s="21">
        <f t="shared" si="78"/>
        <v>0</v>
      </c>
    </row>
    <row r="483" spans="1:8" ht="23.25" customHeight="1" hidden="1">
      <c r="A483" s="87" t="s">
        <v>208</v>
      </c>
      <c r="B483" s="46" t="s">
        <v>361</v>
      </c>
      <c r="C483" s="46" t="s">
        <v>361</v>
      </c>
      <c r="D483" s="46" t="s">
        <v>619</v>
      </c>
      <c r="E483" s="46" t="s">
        <v>270</v>
      </c>
      <c r="F483" s="21"/>
      <c r="G483" s="21"/>
      <c r="H483" s="21"/>
    </row>
    <row r="484" spans="1:8" ht="93.75" customHeight="1" hidden="1">
      <c r="A484" s="87" t="s">
        <v>612</v>
      </c>
      <c r="B484" s="46" t="s">
        <v>361</v>
      </c>
      <c r="C484" s="46" t="s">
        <v>361</v>
      </c>
      <c r="D484" s="46" t="s">
        <v>655</v>
      </c>
      <c r="E484" s="46" t="s">
        <v>379</v>
      </c>
      <c r="F484" s="21">
        <f aca="true" t="shared" si="79" ref="F484:H485">F485</f>
        <v>0</v>
      </c>
      <c r="G484" s="21">
        <f t="shared" si="79"/>
        <v>0</v>
      </c>
      <c r="H484" s="21">
        <f t="shared" si="79"/>
        <v>0</v>
      </c>
    </row>
    <row r="485" spans="1:8" ht="48" customHeight="1" hidden="1">
      <c r="A485" s="87" t="s">
        <v>206</v>
      </c>
      <c r="B485" s="46" t="s">
        <v>361</v>
      </c>
      <c r="C485" s="46" t="s">
        <v>361</v>
      </c>
      <c r="D485" s="46" t="s">
        <v>655</v>
      </c>
      <c r="E485" s="46" t="s">
        <v>207</v>
      </c>
      <c r="F485" s="21">
        <f t="shared" si="79"/>
        <v>0</v>
      </c>
      <c r="G485" s="21">
        <f t="shared" si="79"/>
        <v>0</v>
      </c>
      <c r="H485" s="21">
        <f t="shared" si="79"/>
        <v>0</v>
      </c>
    </row>
    <row r="486" spans="1:8" ht="23.25" customHeight="1" hidden="1">
      <c r="A486" s="87" t="s">
        <v>208</v>
      </c>
      <c r="B486" s="46" t="s">
        <v>361</v>
      </c>
      <c r="C486" s="46" t="s">
        <v>361</v>
      </c>
      <c r="D486" s="46" t="s">
        <v>655</v>
      </c>
      <c r="E486" s="46" t="s">
        <v>270</v>
      </c>
      <c r="F486" s="21"/>
      <c r="G486" s="21"/>
      <c r="H486" s="21"/>
    </row>
    <row r="487" spans="1:8" ht="66" customHeight="1" hidden="1">
      <c r="A487" s="87" t="s">
        <v>745</v>
      </c>
      <c r="B487" s="46" t="s">
        <v>361</v>
      </c>
      <c r="C487" s="46" t="s">
        <v>361</v>
      </c>
      <c r="D487" s="46" t="s">
        <v>744</v>
      </c>
      <c r="E487" s="46" t="s">
        <v>379</v>
      </c>
      <c r="F487" s="21">
        <f aca="true" t="shared" si="80" ref="F487:H488">F488</f>
        <v>0</v>
      </c>
      <c r="G487" s="21">
        <f t="shared" si="80"/>
        <v>0</v>
      </c>
      <c r="H487" s="21">
        <f t="shared" si="80"/>
        <v>0</v>
      </c>
    </row>
    <row r="488" spans="1:8" ht="23.25" customHeight="1" hidden="1">
      <c r="A488" s="50" t="s">
        <v>206</v>
      </c>
      <c r="B488" s="46" t="s">
        <v>361</v>
      </c>
      <c r="C488" s="46" t="s">
        <v>361</v>
      </c>
      <c r="D488" s="46" t="s">
        <v>744</v>
      </c>
      <c r="E488" s="46" t="s">
        <v>207</v>
      </c>
      <c r="F488" s="21">
        <f t="shared" si="80"/>
        <v>0</v>
      </c>
      <c r="G488" s="21">
        <f t="shared" si="80"/>
        <v>0</v>
      </c>
      <c r="H488" s="21">
        <f t="shared" si="80"/>
        <v>0</v>
      </c>
    </row>
    <row r="489" spans="1:8" ht="23.25" customHeight="1" hidden="1">
      <c r="A489" s="50" t="s">
        <v>208</v>
      </c>
      <c r="B489" s="46" t="s">
        <v>361</v>
      </c>
      <c r="C489" s="46" t="s">
        <v>361</v>
      </c>
      <c r="D489" s="46" t="s">
        <v>744</v>
      </c>
      <c r="E489" s="46" t="s">
        <v>270</v>
      </c>
      <c r="F489" s="21"/>
      <c r="G489" s="21"/>
      <c r="H489" s="21"/>
    </row>
    <row r="490" spans="1:8" s="152" customFormat="1" ht="18" customHeight="1">
      <c r="A490" s="142" t="s">
        <v>340</v>
      </c>
      <c r="B490" s="88" t="s">
        <v>361</v>
      </c>
      <c r="C490" s="88" t="s">
        <v>347</v>
      </c>
      <c r="D490" s="88" t="s">
        <v>300</v>
      </c>
      <c r="E490" s="88" t="s">
        <v>379</v>
      </c>
      <c r="F490" s="29">
        <f>F491+F515+F522+F528+F540+F533+F537</f>
        <v>56475.5765</v>
      </c>
      <c r="G490" s="29">
        <f>G491+G515+G522+G528+G540+G533+G537</f>
        <v>58541.9545</v>
      </c>
      <c r="H490" s="29">
        <f>H491+H515+H522+H528+H540+H533+H537</f>
        <v>58244.6325</v>
      </c>
    </row>
    <row r="491" spans="1:8" s="152" customFormat="1" ht="49.5" customHeight="1">
      <c r="A491" s="45" t="s">
        <v>952</v>
      </c>
      <c r="B491" s="46" t="s">
        <v>361</v>
      </c>
      <c r="C491" s="46" t="s">
        <v>347</v>
      </c>
      <c r="D491" s="47" t="s">
        <v>32</v>
      </c>
      <c r="E491" s="47" t="s">
        <v>379</v>
      </c>
      <c r="F491" s="21">
        <f>F492+F498+F512</f>
        <v>51911.6595</v>
      </c>
      <c r="G491" s="21">
        <f>G492+G498+G512</f>
        <v>53361.4125</v>
      </c>
      <c r="H491" s="21">
        <f>H492+H498+H512</f>
        <v>53411.4125</v>
      </c>
    </row>
    <row r="492" spans="1:8" s="152" customFormat="1" ht="43.5" customHeight="1">
      <c r="A492" s="48" t="s">
        <v>422</v>
      </c>
      <c r="B492" s="46" t="s">
        <v>361</v>
      </c>
      <c r="C492" s="46" t="s">
        <v>347</v>
      </c>
      <c r="D492" s="46" t="s">
        <v>67</v>
      </c>
      <c r="E492" s="46" t="s">
        <v>379</v>
      </c>
      <c r="F492" s="21">
        <f>F493</f>
        <v>2567.6175</v>
      </c>
      <c r="G492" s="21">
        <f>G493</f>
        <v>4835.7705</v>
      </c>
      <c r="H492" s="21">
        <f>H493</f>
        <v>4835.7705</v>
      </c>
    </row>
    <row r="493" spans="1:8" s="152" customFormat="1" ht="63.75" customHeight="1">
      <c r="A493" s="45" t="s">
        <v>653</v>
      </c>
      <c r="B493" s="46" t="s">
        <v>361</v>
      </c>
      <c r="C493" s="46" t="s">
        <v>347</v>
      </c>
      <c r="D493" s="47" t="s">
        <v>67</v>
      </c>
      <c r="E493" s="47" t="s">
        <v>379</v>
      </c>
      <c r="F493" s="49">
        <f>F494+F496</f>
        <v>2567.6175</v>
      </c>
      <c r="G493" s="49">
        <f>G494+G496</f>
        <v>4835.7705</v>
      </c>
      <c r="H493" s="49">
        <f>H494+H496</f>
        <v>4835.7705</v>
      </c>
    </row>
    <row r="494" spans="1:8" s="152" customFormat="1" ht="44.25" customHeight="1" hidden="1">
      <c r="A494" s="50" t="s">
        <v>197</v>
      </c>
      <c r="B494" s="46" t="s">
        <v>361</v>
      </c>
      <c r="C494" s="46" t="s">
        <v>347</v>
      </c>
      <c r="D494" s="46" t="s">
        <v>68</v>
      </c>
      <c r="E494" s="46" t="s">
        <v>155</v>
      </c>
      <c r="F494" s="21">
        <f>F495</f>
        <v>0</v>
      </c>
      <c r="G494" s="21">
        <f>G495</f>
        <v>0</v>
      </c>
      <c r="H494" s="21">
        <f>H495</f>
        <v>0</v>
      </c>
    </row>
    <row r="495" spans="1:8" s="152" customFormat="1" ht="30.75" customHeight="1" hidden="1">
      <c r="A495" s="50" t="s">
        <v>198</v>
      </c>
      <c r="B495" s="46" t="s">
        <v>361</v>
      </c>
      <c r="C495" s="46" t="s">
        <v>347</v>
      </c>
      <c r="D495" s="46" t="s">
        <v>68</v>
      </c>
      <c r="E495" s="46" t="s">
        <v>199</v>
      </c>
      <c r="F495" s="21"/>
      <c r="G495" s="21"/>
      <c r="H495" s="21"/>
    </row>
    <row r="496" spans="1:8" s="152" customFormat="1" ht="38.25" customHeight="1">
      <c r="A496" s="50" t="s">
        <v>206</v>
      </c>
      <c r="B496" s="46" t="s">
        <v>361</v>
      </c>
      <c r="C496" s="46" t="s">
        <v>347</v>
      </c>
      <c r="D496" s="46" t="s">
        <v>68</v>
      </c>
      <c r="E496" s="46" t="s">
        <v>207</v>
      </c>
      <c r="F496" s="21">
        <f>F497</f>
        <v>2567.6175</v>
      </c>
      <c r="G496" s="21">
        <f>G497</f>
        <v>4835.7705</v>
      </c>
      <c r="H496" s="21">
        <f>H497</f>
        <v>4835.7705</v>
      </c>
    </row>
    <row r="497" spans="1:8" s="152" customFormat="1" ht="27" customHeight="1">
      <c r="A497" s="50" t="s">
        <v>208</v>
      </c>
      <c r="B497" s="46" t="s">
        <v>361</v>
      </c>
      <c r="C497" s="46" t="s">
        <v>347</v>
      </c>
      <c r="D497" s="46" t="s">
        <v>68</v>
      </c>
      <c r="E497" s="46" t="s">
        <v>270</v>
      </c>
      <c r="F497" s="118">
        <f>2867.6175-300</f>
        <v>2567.6175</v>
      </c>
      <c r="G497" s="118">
        <v>4835.7705</v>
      </c>
      <c r="H497" s="118">
        <f>5135.7705-300</f>
        <v>4835.7705</v>
      </c>
    </row>
    <row r="498" spans="1:12" ht="33.75" customHeight="1">
      <c r="A498" s="48" t="s">
        <v>246</v>
      </c>
      <c r="B498" s="46" t="s">
        <v>361</v>
      </c>
      <c r="C498" s="46" t="s">
        <v>347</v>
      </c>
      <c r="D498" s="46" t="s">
        <v>69</v>
      </c>
      <c r="E498" s="46" t="s">
        <v>379</v>
      </c>
      <c r="F498" s="21">
        <f>F499+F507</f>
        <v>49233.042</v>
      </c>
      <c r="G498" s="21">
        <f>G499+G507</f>
        <v>48364.642</v>
      </c>
      <c r="H498" s="21">
        <f>H499+H507</f>
        <v>48364.642</v>
      </c>
      <c r="I498" s="134"/>
      <c r="J498" s="134"/>
      <c r="K498" s="134"/>
      <c r="L498" s="134"/>
    </row>
    <row r="499" spans="1:8" ht="50.25" customHeight="1">
      <c r="A499" s="87" t="s">
        <v>71</v>
      </c>
      <c r="B499" s="46" t="s">
        <v>361</v>
      </c>
      <c r="C499" s="46" t="s">
        <v>347</v>
      </c>
      <c r="D499" s="46" t="s">
        <v>70</v>
      </c>
      <c r="E499" s="46" t="s">
        <v>379</v>
      </c>
      <c r="F499" s="21">
        <f>F500+F502+F504</f>
        <v>48189.642</v>
      </c>
      <c r="G499" s="21">
        <f>G500+G502+G504</f>
        <v>48364.642</v>
      </c>
      <c r="H499" s="21">
        <f>H500+H502+H504</f>
        <v>48364.642</v>
      </c>
    </row>
    <row r="500" spans="1:8" ht="95.25" customHeight="1">
      <c r="A500" s="87" t="s">
        <v>180</v>
      </c>
      <c r="B500" s="46" t="s">
        <v>361</v>
      </c>
      <c r="C500" s="46" t="s">
        <v>347</v>
      </c>
      <c r="D500" s="46" t="s">
        <v>70</v>
      </c>
      <c r="E500" s="46" t="s">
        <v>150</v>
      </c>
      <c r="F500" s="21">
        <f>F501</f>
        <v>40730.542</v>
      </c>
      <c r="G500" s="21">
        <f>G501</f>
        <v>40905.542</v>
      </c>
      <c r="H500" s="21">
        <f>H501</f>
        <v>40905.542</v>
      </c>
    </row>
    <row r="501" spans="1:8" ht="32.25" customHeight="1">
      <c r="A501" s="87" t="s">
        <v>196</v>
      </c>
      <c r="B501" s="46" t="s">
        <v>361</v>
      </c>
      <c r="C501" s="46" t="s">
        <v>347</v>
      </c>
      <c r="D501" s="46" t="s">
        <v>70</v>
      </c>
      <c r="E501" s="46" t="s">
        <v>157</v>
      </c>
      <c r="F501" s="21">
        <f>31338.358+103+9464.184-135-40</f>
        <v>40730.542</v>
      </c>
      <c r="G501" s="21">
        <v>40905.542</v>
      </c>
      <c r="H501" s="21">
        <f>31338.358+103+9464.184</f>
        <v>40905.542</v>
      </c>
    </row>
    <row r="502" spans="1:8" ht="33" customHeight="1">
      <c r="A502" s="87" t="s">
        <v>183</v>
      </c>
      <c r="B502" s="46" t="s">
        <v>361</v>
      </c>
      <c r="C502" s="46" t="s">
        <v>347</v>
      </c>
      <c r="D502" s="46" t="s">
        <v>70</v>
      </c>
      <c r="E502" s="46" t="s">
        <v>154</v>
      </c>
      <c r="F502" s="21">
        <f>F503</f>
        <v>7379.1</v>
      </c>
      <c r="G502" s="21">
        <f>G503</f>
        <v>7429.1</v>
      </c>
      <c r="H502" s="21">
        <f>H503</f>
        <v>7429.1</v>
      </c>
    </row>
    <row r="503" spans="1:8" ht="48.75" customHeight="1">
      <c r="A503" s="50" t="s">
        <v>184</v>
      </c>
      <c r="B503" s="46" t="s">
        <v>361</v>
      </c>
      <c r="C503" s="46" t="s">
        <v>347</v>
      </c>
      <c r="D503" s="46" t="s">
        <v>70</v>
      </c>
      <c r="E503" s="46" t="s">
        <v>185</v>
      </c>
      <c r="F503" s="21">
        <f>7429.1-50</f>
        <v>7379.1</v>
      </c>
      <c r="G503" s="21">
        <v>7429.1</v>
      </c>
      <c r="H503" s="21">
        <v>7429.1</v>
      </c>
    </row>
    <row r="504" spans="1:8" ht="19.5" customHeight="1">
      <c r="A504" s="87" t="s">
        <v>188</v>
      </c>
      <c r="B504" s="46" t="s">
        <v>361</v>
      </c>
      <c r="C504" s="46" t="s">
        <v>347</v>
      </c>
      <c r="D504" s="46" t="s">
        <v>70</v>
      </c>
      <c r="E504" s="46" t="s">
        <v>189</v>
      </c>
      <c r="F504" s="21">
        <f>F505+F506</f>
        <v>80</v>
      </c>
      <c r="G504" s="21">
        <f>G505+G506</f>
        <v>30</v>
      </c>
      <c r="H504" s="21">
        <f>H505+H506</f>
        <v>30</v>
      </c>
    </row>
    <row r="505" spans="1:8" ht="19.5" customHeight="1" hidden="1">
      <c r="A505" s="87" t="s">
        <v>192</v>
      </c>
      <c r="B505" s="46" t="s">
        <v>361</v>
      </c>
      <c r="C505" s="46" t="s">
        <v>347</v>
      </c>
      <c r="D505" s="46" t="s">
        <v>70</v>
      </c>
      <c r="E505" s="46" t="s">
        <v>193</v>
      </c>
      <c r="F505" s="21"/>
      <c r="G505" s="21"/>
      <c r="H505" s="21"/>
    </row>
    <row r="506" spans="1:8" ht="19.5" customHeight="1">
      <c r="A506" s="87" t="s">
        <v>186</v>
      </c>
      <c r="B506" s="46" t="s">
        <v>361</v>
      </c>
      <c r="C506" s="46" t="s">
        <v>347</v>
      </c>
      <c r="D506" s="46" t="s">
        <v>70</v>
      </c>
      <c r="E506" s="46" t="s">
        <v>187</v>
      </c>
      <c r="F506" s="21">
        <f>30+50</f>
        <v>80</v>
      </c>
      <c r="G506" s="21">
        <v>30</v>
      </c>
      <c r="H506" s="21">
        <v>30</v>
      </c>
    </row>
    <row r="507" spans="1:8" ht="61.5" customHeight="1">
      <c r="A507" s="48" t="s">
        <v>972</v>
      </c>
      <c r="B507" s="46" t="s">
        <v>361</v>
      </c>
      <c r="C507" s="46" t="s">
        <v>347</v>
      </c>
      <c r="D507" s="46" t="s">
        <v>70</v>
      </c>
      <c r="E507" s="46" t="s">
        <v>379</v>
      </c>
      <c r="F507" s="21">
        <f>F508+F510</f>
        <v>1043.4</v>
      </c>
      <c r="G507" s="21">
        <f>G508+G510</f>
        <v>0</v>
      </c>
      <c r="H507" s="21">
        <f>H508+H510</f>
        <v>0</v>
      </c>
    </row>
    <row r="508" spans="1:8" ht="93.75" customHeight="1">
      <c r="A508" s="87" t="s">
        <v>180</v>
      </c>
      <c r="B508" s="46" t="s">
        <v>361</v>
      </c>
      <c r="C508" s="46" t="s">
        <v>347</v>
      </c>
      <c r="D508" s="46" t="s">
        <v>70</v>
      </c>
      <c r="E508" s="46" t="s">
        <v>150</v>
      </c>
      <c r="F508" s="21">
        <f>F509</f>
        <v>1043.4</v>
      </c>
      <c r="G508" s="21">
        <f>G509</f>
        <v>0</v>
      </c>
      <c r="H508" s="21">
        <f>H509</f>
        <v>0</v>
      </c>
    </row>
    <row r="509" spans="1:8" ht="33" customHeight="1">
      <c r="A509" s="87" t="s">
        <v>196</v>
      </c>
      <c r="B509" s="46" t="s">
        <v>361</v>
      </c>
      <c r="C509" s="46" t="s">
        <v>347</v>
      </c>
      <c r="D509" s="46" t="s">
        <v>70</v>
      </c>
      <c r="E509" s="46" t="s">
        <v>157</v>
      </c>
      <c r="F509" s="21">
        <v>1043.4</v>
      </c>
      <c r="G509" s="21">
        <v>0</v>
      </c>
      <c r="H509" s="21">
        <v>0</v>
      </c>
    </row>
    <row r="510" spans="1:8" ht="33.75" customHeight="1" hidden="1">
      <c r="A510" s="87" t="s">
        <v>183</v>
      </c>
      <c r="B510" s="46" t="s">
        <v>361</v>
      </c>
      <c r="C510" s="46" t="s">
        <v>347</v>
      </c>
      <c r="D510" s="46" t="s">
        <v>70</v>
      </c>
      <c r="E510" s="46" t="s">
        <v>154</v>
      </c>
      <c r="F510" s="21">
        <f>F511</f>
        <v>0</v>
      </c>
      <c r="G510" s="21">
        <f>G511</f>
        <v>0</v>
      </c>
      <c r="H510" s="21">
        <f>H511</f>
        <v>0</v>
      </c>
    </row>
    <row r="511" spans="1:8" ht="47.25" customHeight="1" hidden="1">
      <c r="A511" s="50" t="s">
        <v>184</v>
      </c>
      <c r="B511" s="46" t="s">
        <v>361</v>
      </c>
      <c r="C511" s="46" t="s">
        <v>347</v>
      </c>
      <c r="D511" s="46" t="s">
        <v>70</v>
      </c>
      <c r="E511" s="46" t="s">
        <v>185</v>
      </c>
      <c r="F511" s="21">
        <v>0</v>
      </c>
      <c r="G511" s="21">
        <v>0</v>
      </c>
      <c r="H511" s="21">
        <v>0</v>
      </c>
    </row>
    <row r="512" spans="1:8" ht="33.75" customHeight="1">
      <c r="A512" s="48" t="s">
        <v>34</v>
      </c>
      <c r="B512" s="46" t="s">
        <v>361</v>
      </c>
      <c r="C512" s="46" t="s">
        <v>347</v>
      </c>
      <c r="D512" s="79" t="s">
        <v>33</v>
      </c>
      <c r="E512" s="46" t="s">
        <v>379</v>
      </c>
      <c r="F512" s="21">
        <f aca="true" t="shared" si="81" ref="F512:H513">F513</f>
        <v>111</v>
      </c>
      <c r="G512" s="21">
        <f t="shared" si="81"/>
        <v>161</v>
      </c>
      <c r="H512" s="21">
        <f t="shared" si="81"/>
        <v>211</v>
      </c>
    </row>
    <row r="513" spans="1:8" ht="33" customHeight="1">
      <c r="A513" s="87" t="s">
        <v>183</v>
      </c>
      <c r="B513" s="46" t="s">
        <v>361</v>
      </c>
      <c r="C513" s="46" t="s">
        <v>347</v>
      </c>
      <c r="D513" s="79" t="s">
        <v>36</v>
      </c>
      <c r="E513" s="46" t="s">
        <v>154</v>
      </c>
      <c r="F513" s="21">
        <f t="shared" si="81"/>
        <v>111</v>
      </c>
      <c r="G513" s="21">
        <f t="shared" si="81"/>
        <v>161</v>
      </c>
      <c r="H513" s="21">
        <f t="shared" si="81"/>
        <v>211</v>
      </c>
    </row>
    <row r="514" spans="1:8" ht="51" customHeight="1">
      <c r="A514" s="50" t="s">
        <v>184</v>
      </c>
      <c r="B514" s="46" t="s">
        <v>361</v>
      </c>
      <c r="C514" s="46" t="s">
        <v>347</v>
      </c>
      <c r="D514" s="79" t="s">
        <v>36</v>
      </c>
      <c r="E514" s="46" t="s">
        <v>185</v>
      </c>
      <c r="F514" s="118">
        <v>111</v>
      </c>
      <c r="G514" s="118">
        <v>161</v>
      </c>
      <c r="H514" s="118">
        <v>211</v>
      </c>
    </row>
    <row r="515" spans="1:8" s="152" customFormat="1" ht="63" customHeight="1">
      <c r="A515" s="45" t="s">
        <v>950</v>
      </c>
      <c r="B515" s="47" t="s">
        <v>361</v>
      </c>
      <c r="C515" s="47" t="s">
        <v>347</v>
      </c>
      <c r="D515" s="47" t="s">
        <v>72</v>
      </c>
      <c r="E515" s="47" t="s">
        <v>379</v>
      </c>
      <c r="F515" s="49">
        <f>F516+F519</f>
        <v>988</v>
      </c>
      <c r="G515" s="49">
        <f>G516+G519</f>
        <v>1018</v>
      </c>
      <c r="H515" s="49">
        <f>H516+H519</f>
        <v>1048</v>
      </c>
    </row>
    <row r="516" spans="1:8" ht="18" customHeight="1">
      <c r="A516" s="87" t="s">
        <v>371</v>
      </c>
      <c r="B516" s="46" t="s">
        <v>361</v>
      </c>
      <c r="C516" s="46" t="s">
        <v>347</v>
      </c>
      <c r="D516" s="46" t="s">
        <v>73</v>
      </c>
      <c r="E516" s="46" t="s">
        <v>379</v>
      </c>
      <c r="F516" s="21">
        <f aca="true" t="shared" si="82" ref="F516:H517">F517</f>
        <v>718</v>
      </c>
      <c r="G516" s="21">
        <f t="shared" si="82"/>
        <v>738</v>
      </c>
      <c r="H516" s="21">
        <f t="shared" si="82"/>
        <v>758</v>
      </c>
    </row>
    <row r="517" spans="1:8" ht="37.5" customHeight="1">
      <c r="A517" s="87" t="s">
        <v>183</v>
      </c>
      <c r="B517" s="46" t="s">
        <v>361</v>
      </c>
      <c r="C517" s="46" t="s">
        <v>347</v>
      </c>
      <c r="D517" s="46" t="s">
        <v>74</v>
      </c>
      <c r="E517" s="46" t="s">
        <v>154</v>
      </c>
      <c r="F517" s="21">
        <f t="shared" si="82"/>
        <v>718</v>
      </c>
      <c r="G517" s="21">
        <f t="shared" si="82"/>
        <v>738</v>
      </c>
      <c r="H517" s="21">
        <f t="shared" si="82"/>
        <v>758</v>
      </c>
    </row>
    <row r="518" spans="1:8" ht="50.25" customHeight="1">
      <c r="A518" s="50" t="s">
        <v>184</v>
      </c>
      <c r="B518" s="46" t="s">
        <v>361</v>
      </c>
      <c r="C518" s="46" t="s">
        <v>347</v>
      </c>
      <c r="D518" s="46" t="s">
        <v>74</v>
      </c>
      <c r="E518" s="46" t="s">
        <v>185</v>
      </c>
      <c r="F518" s="21">
        <v>718</v>
      </c>
      <c r="G518" s="21">
        <v>738</v>
      </c>
      <c r="H518" s="21">
        <v>758</v>
      </c>
    </row>
    <row r="519" spans="1:8" ht="33" customHeight="1">
      <c r="A519" s="87" t="s">
        <v>133</v>
      </c>
      <c r="B519" s="46" t="s">
        <v>361</v>
      </c>
      <c r="C519" s="46" t="s">
        <v>347</v>
      </c>
      <c r="D519" s="46" t="s">
        <v>75</v>
      </c>
      <c r="E519" s="46" t="s">
        <v>379</v>
      </c>
      <c r="F519" s="21">
        <f aca="true" t="shared" si="83" ref="F519:H520">F520</f>
        <v>270</v>
      </c>
      <c r="G519" s="21">
        <f t="shared" si="83"/>
        <v>280</v>
      </c>
      <c r="H519" s="21">
        <f t="shared" si="83"/>
        <v>290</v>
      </c>
    </row>
    <row r="520" spans="1:8" ht="49.5" customHeight="1">
      <c r="A520" s="87" t="s">
        <v>206</v>
      </c>
      <c r="B520" s="46" t="s">
        <v>361</v>
      </c>
      <c r="C520" s="46" t="s">
        <v>347</v>
      </c>
      <c r="D520" s="46" t="s">
        <v>75</v>
      </c>
      <c r="E520" s="46" t="s">
        <v>207</v>
      </c>
      <c r="F520" s="21">
        <f t="shared" si="83"/>
        <v>270</v>
      </c>
      <c r="G520" s="21">
        <f t="shared" si="83"/>
        <v>280</v>
      </c>
      <c r="H520" s="21">
        <f t="shared" si="83"/>
        <v>290</v>
      </c>
    </row>
    <row r="521" spans="1:8" ht="16.5" customHeight="1">
      <c r="A521" s="87" t="s">
        <v>208</v>
      </c>
      <c r="B521" s="46" t="s">
        <v>361</v>
      </c>
      <c r="C521" s="46" t="s">
        <v>347</v>
      </c>
      <c r="D521" s="46" t="s">
        <v>75</v>
      </c>
      <c r="E521" s="46" t="s">
        <v>270</v>
      </c>
      <c r="F521" s="21">
        <v>270</v>
      </c>
      <c r="G521" s="21">
        <v>280</v>
      </c>
      <c r="H521" s="21">
        <v>290</v>
      </c>
    </row>
    <row r="522" spans="1:8" s="152" customFormat="1" ht="64.5" customHeight="1">
      <c r="A522" s="45" t="s">
        <v>989</v>
      </c>
      <c r="B522" s="47" t="s">
        <v>361</v>
      </c>
      <c r="C522" s="47" t="s">
        <v>347</v>
      </c>
      <c r="D522" s="47" t="s">
        <v>39</v>
      </c>
      <c r="E522" s="47" t="s">
        <v>379</v>
      </c>
      <c r="F522" s="49">
        <f>F523</f>
        <v>699</v>
      </c>
      <c r="G522" s="49">
        <f>G523</f>
        <v>1010</v>
      </c>
      <c r="H522" s="49">
        <f>H523</f>
        <v>1032</v>
      </c>
    </row>
    <row r="523" spans="1:8" ht="19.5" customHeight="1">
      <c r="A523" s="87" t="s">
        <v>371</v>
      </c>
      <c r="B523" s="46" t="s">
        <v>361</v>
      </c>
      <c r="C523" s="46" t="s">
        <v>347</v>
      </c>
      <c r="D523" s="46" t="s">
        <v>40</v>
      </c>
      <c r="E523" s="46" t="s">
        <v>379</v>
      </c>
      <c r="F523" s="21">
        <f>F524+F526</f>
        <v>699</v>
      </c>
      <c r="G523" s="21">
        <f>G524+G526</f>
        <v>1010</v>
      </c>
      <c r="H523" s="21">
        <f>H524+H526</f>
        <v>1032</v>
      </c>
    </row>
    <row r="524" spans="1:8" ht="38.25" customHeight="1">
      <c r="A524" s="87" t="s">
        <v>183</v>
      </c>
      <c r="B524" s="46" t="s">
        <v>361</v>
      </c>
      <c r="C524" s="46" t="s">
        <v>347</v>
      </c>
      <c r="D524" s="46" t="s">
        <v>76</v>
      </c>
      <c r="E524" s="46" t="s">
        <v>154</v>
      </c>
      <c r="F524" s="21">
        <f>F525</f>
        <v>2</v>
      </c>
      <c r="G524" s="21">
        <f>G525</f>
        <v>3</v>
      </c>
      <c r="H524" s="21">
        <f>H525</f>
        <v>4</v>
      </c>
    </row>
    <row r="525" spans="1:8" ht="48.75" customHeight="1">
      <c r="A525" s="50" t="s">
        <v>184</v>
      </c>
      <c r="B525" s="46" t="s">
        <v>361</v>
      </c>
      <c r="C525" s="46" t="s">
        <v>347</v>
      </c>
      <c r="D525" s="46" t="s">
        <v>76</v>
      </c>
      <c r="E525" s="46" t="s">
        <v>185</v>
      </c>
      <c r="F525" s="21">
        <v>2</v>
      </c>
      <c r="G525" s="21">
        <v>3</v>
      </c>
      <c r="H525" s="21">
        <v>4</v>
      </c>
    </row>
    <row r="526" spans="1:8" ht="48.75" customHeight="1">
      <c r="A526" s="87" t="s">
        <v>206</v>
      </c>
      <c r="B526" s="46" t="s">
        <v>361</v>
      </c>
      <c r="C526" s="46" t="s">
        <v>347</v>
      </c>
      <c r="D526" s="46" t="s">
        <v>76</v>
      </c>
      <c r="E526" s="46" t="s">
        <v>207</v>
      </c>
      <c r="F526" s="21">
        <f>F527</f>
        <v>697</v>
      </c>
      <c r="G526" s="21">
        <f>G527</f>
        <v>1007</v>
      </c>
      <c r="H526" s="21">
        <f>H527</f>
        <v>1028</v>
      </c>
    </row>
    <row r="527" spans="1:8" ht="20.25" customHeight="1">
      <c r="A527" s="87" t="s">
        <v>208</v>
      </c>
      <c r="B527" s="46" t="s">
        <v>361</v>
      </c>
      <c r="C527" s="46" t="s">
        <v>347</v>
      </c>
      <c r="D527" s="46" t="s">
        <v>76</v>
      </c>
      <c r="E527" s="46" t="s">
        <v>270</v>
      </c>
      <c r="F527" s="118">
        <v>697</v>
      </c>
      <c r="G527" s="118">
        <v>1007</v>
      </c>
      <c r="H527" s="118">
        <v>1028</v>
      </c>
    </row>
    <row r="528" spans="1:8" ht="78" customHeight="1">
      <c r="A528" s="119" t="s">
        <v>948</v>
      </c>
      <c r="B528" s="47" t="s">
        <v>361</v>
      </c>
      <c r="C528" s="47" t="s">
        <v>347</v>
      </c>
      <c r="D528" s="47" t="s">
        <v>474</v>
      </c>
      <c r="E528" s="47" t="s">
        <v>379</v>
      </c>
      <c r="F528" s="49">
        <f>F529+F531</f>
        <v>768</v>
      </c>
      <c r="G528" s="49">
        <f>G529+G531</f>
        <v>988</v>
      </c>
      <c r="H528" s="49">
        <f>H529+H531</f>
        <v>550</v>
      </c>
    </row>
    <row r="529" spans="1:8" ht="39" customHeight="1">
      <c r="A529" s="87" t="s">
        <v>183</v>
      </c>
      <c r="B529" s="46" t="s">
        <v>361</v>
      </c>
      <c r="C529" s="46" t="s">
        <v>347</v>
      </c>
      <c r="D529" s="46" t="s">
        <v>743</v>
      </c>
      <c r="E529" s="46" t="s">
        <v>154</v>
      </c>
      <c r="F529" s="21">
        <f>F530</f>
        <v>0</v>
      </c>
      <c r="G529" s="21">
        <f>G530</f>
        <v>30</v>
      </c>
      <c r="H529" s="21">
        <f>H530</f>
        <v>0</v>
      </c>
    </row>
    <row r="530" spans="1:8" ht="53.25" customHeight="1">
      <c r="A530" s="50" t="s">
        <v>184</v>
      </c>
      <c r="B530" s="46" t="s">
        <v>361</v>
      </c>
      <c r="C530" s="46" t="s">
        <v>347</v>
      </c>
      <c r="D530" s="46" t="s">
        <v>743</v>
      </c>
      <c r="E530" s="46" t="s">
        <v>185</v>
      </c>
      <c r="F530" s="21">
        <v>0</v>
      </c>
      <c r="G530" s="21">
        <v>30</v>
      </c>
      <c r="H530" s="21">
        <v>0</v>
      </c>
    </row>
    <row r="531" spans="1:8" ht="46.5" customHeight="1">
      <c r="A531" s="87" t="s">
        <v>206</v>
      </c>
      <c r="B531" s="46" t="s">
        <v>361</v>
      </c>
      <c r="C531" s="46" t="s">
        <v>347</v>
      </c>
      <c r="D531" s="46" t="s">
        <v>475</v>
      </c>
      <c r="E531" s="46" t="s">
        <v>207</v>
      </c>
      <c r="F531" s="21">
        <f>F532</f>
        <v>768</v>
      </c>
      <c r="G531" s="21">
        <f>G532</f>
        <v>958</v>
      </c>
      <c r="H531" s="21">
        <f>H532</f>
        <v>550</v>
      </c>
    </row>
    <row r="532" spans="1:8" ht="18" customHeight="1">
      <c r="A532" s="87" t="s">
        <v>208</v>
      </c>
      <c r="B532" s="46" t="s">
        <v>361</v>
      </c>
      <c r="C532" s="46" t="s">
        <v>347</v>
      </c>
      <c r="D532" s="46" t="s">
        <v>475</v>
      </c>
      <c r="E532" s="46" t="s">
        <v>270</v>
      </c>
      <c r="F532" s="118">
        <v>768</v>
      </c>
      <c r="G532" s="118">
        <v>958</v>
      </c>
      <c r="H532" s="118">
        <v>550</v>
      </c>
    </row>
    <row r="533" spans="1:8" ht="51" customHeight="1" hidden="1">
      <c r="A533" s="119" t="s">
        <v>402</v>
      </c>
      <c r="B533" s="46" t="s">
        <v>361</v>
      </c>
      <c r="C533" s="46" t="s">
        <v>347</v>
      </c>
      <c r="D533" s="47" t="s">
        <v>42</v>
      </c>
      <c r="E533" s="47" t="s">
        <v>379</v>
      </c>
      <c r="F533" s="49">
        <f>F534</f>
        <v>0</v>
      </c>
      <c r="G533" s="49">
        <f>G534</f>
        <v>0</v>
      </c>
      <c r="H533" s="49">
        <f>H534</f>
        <v>0</v>
      </c>
    </row>
    <row r="534" spans="1:8" ht="36.75" customHeight="1" hidden="1">
      <c r="A534" s="50" t="s">
        <v>183</v>
      </c>
      <c r="B534" s="46" t="s">
        <v>361</v>
      </c>
      <c r="C534" s="46" t="s">
        <v>347</v>
      </c>
      <c r="D534" s="46" t="s">
        <v>447</v>
      </c>
      <c r="E534" s="46" t="s">
        <v>154</v>
      </c>
      <c r="F534" s="21">
        <f>F535+F536</f>
        <v>0</v>
      </c>
      <c r="G534" s="21">
        <f>G535+G536</f>
        <v>0</v>
      </c>
      <c r="H534" s="21">
        <f>H535+H536</f>
        <v>0</v>
      </c>
    </row>
    <row r="535" spans="1:8" ht="64.5" customHeight="1" hidden="1">
      <c r="A535" s="50" t="s">
        <v>552</v>
      </c>
      <c r="B535" s="46" t="s">
        <v>361</v>
      </c>
      <c r="C535" s="46" t="s">
        <v>347</v>
      </c>
      <c r="D535" s="46" t="s">
        <v>477</v>
      </c>
      <c r="E535" s="46" t="s">
        <v>185</v>
      </c>
      <c r="F535" s="21"/>
      <c r="G535" s="21"/>
      <c r="H535" s="21"/>
    </row>
    <row r="536" spans="1:8" ht="48" customHeight="1" hidden="1">
      <c r="A536" s="50" t="s">
        <v>553</v>
      </c>
      <c r="B536" s="46" t="s">
        <v>361</v>
      </c>
      <c r="C536" s="46" t="s">
        <v>347</v>
      </c>
      <c r="D536" s="46" t="s">
        <v>478</v>
      </c>
      <c r="E536" s="46" t="s">
        <v>185</v>
      </c>
      <c r="F536" s="21"/>
      <c r="G536" s="21"/>
      <c r="H536" s="21"/>
    </row>
    <row r="537" spans="1:8" ht="40.5" customHeight="1">
      <c r="A537" s="172" t="s">
        <v>855</v>
      </c>
      <c r="B537" s="157" t="s">
        <v>361</v>
      </c>
      <c r="C537" s="157" t="s">
        <v>347</v>
      </c>
      <c r="D537" s="157" t="s">
        <v>804</v>
      </c>
      <c r="E537" s="157" t="s">
        <v>379</v>
      </c>
      <c r="F537" s="158">
        <f aca="true" t="shared" si="84" ref="F537:H538">F538</f>
        <v>40</v>
      </c>
      <c r="G537" s="158">
        <f t="shared" si="84"/>
        <v>40</v>
      </c>
      <c r="H537" s="158">
        <f t="shared" si="84"/>
        <v>0</v>
      </c>
    </row>
    <row r="538" spans="1:8" ht="39" customHeight="1">
      <c r="A538" s="87" t="s">
        <v>183</v>
      </c>
      <c r="B538" s="46" t="s">
        <v>361</v>
      </c>
      <c r="C538" s="46" t="s">
        <v>347</v>
      </c>
      <c r="D538" s="46" t="s">
        <v>806</v>
      </c>
      <c r="E538" s="46" t="s">
        <v>154</v>
      </c>
      <c r="F538" s="21">
        <f t="shared" si="84"/>
        <v>40</v>
      </c>
      <c r="G538" s="21">
        <f t="shared" si="84"/>
        <v>40</v>
      </c>
      <c r="H538" s="21">
        <f t="shared" si="84"/>
        <v>0</v>
      </c>
    </row>
    <row r="539" spans="1:8" ht="48" customHeight="1">
      <c r="A539" s="50" t="s">
        <v>184</v>
      </c>
      <c r="B539" s="46" t="s">
        <v>361</v>
      </c>
      <c r="C539" s="46" t="s">
        <v>347</v>
      </c>
      <c r="D539" s="46" t="s">
        <v>806</v>
      </c>
      <c r="E539" s="46" t="s">
        <v>185</v>
      </c>
      <c r="F539" s="21">
        <v>40</v>
      </c>
      <c r="G539" s="21">
        <v>40</v>
      </c>
      <c r="H539" s="21">
        <v>0</v>
      </c>
    </row>
    <row r="540" spans="1:8" ht="48" customHeight="1">
      <c r="A540" s="142" t="s">
        <v>148</v>
      </c>
      <c r="B540" s="88" t="s">
        <v>361</v>
      </c>
      <c r="C540" s="88" t="s">
        <v>347</v>
      </c>
      <c r="D540" s="88" t="s">
        <v>14</v>
      </c>
      <c r="E540" s="88" t="s">
        <v>379</v>
      </c>
      <c r="F540" s="29">
        <f>F541+F547+F550</f>
        <v>2068.917</v>
      </c>
      <c r="G540" s="29">
        <f>G541+G547+G550</f>
        <v>2124.542</v>
      </c>
      <c r="H540" s="29">
        <f>H541+H547+H550</f>
        <v>2203.22</v>
      </c>
    </row>
    <row r="541" spans="1:8" ht="45.75" customHeight="1" hidden="1">
      <c r="A541" s="87" t="s">
        <v>149</v>
      </c>
      <c r="B541" s="46" t="s">
        <v>361</v>
      </c>
      <c r="C541" s="46" t="s">
        <v>347</v>
      </c>
      <c r="D541" s="46" t="s">
        <v>15</v>
      </c>
      <c r="E541" s="46" t="s">
        <v>379</v>
      </c>
      <c r="F541" s="21">
        <f>F542</f>
        <v>0</v>
      </c>
      <c r="G541" s="21">
        <f>G542</f>
        <v>0</v>
      </c>
      <c r="H541" s="21">
        <f>H542</f>
        <v>0</v>
      </c>
    </row>
    <row r="542" spans="1:8" ht="51" customHeight="1" hidden="1">
      <c r="A542" s="87" t="s">
        <v>153</v>
      </c>
      <c r="B542" s="46" t="s">
        <v>361</v>
      </c>
      <c r="C542" s="46" t="s">
        <v>347</v>
      </c>
      <c r="D542" s="46" t="s">
        <v>18</v>
      </c>
      <c r="E542" s="46" t="s">
        <v>379</v>
      </c>
      <c r="F542" s="21">
        <f>F543+F545</f>
        <v>0</v>
      </c>
      <c r="G542" s="21">
        <f>G543+G545</f>
        <v>0</v>
      </c>
      <c r="H542" s="21">
        <f>H543+H545</f>
        <v>0</v>
      </c>
    </row>
    <row r="543" spans="1:8" ht="95.25" customHeight="1" hidden="1">
      <c r="A543" s="87" t="s">
        <v>180</v>
      </c>
      <c r="B543" s="46" t="s">
        <v>361</v>
      </c>
      <c r="C543" s="46" t="s">
        <v>347</v>
      </c>
      <c r="D543" s="46" t="s">
        <v>18</v>
      </c>
      <c r="E543" s="46" t="s">
        <v>150</v>
      </c>
      <c r="F543" s="21">
        <f>F544</f>
        <v>0</v>
      </c>
      <c r="G543" s="21">
        <f>G544</f>
        <v>0</v>
      </c>
      <c r="H543" s="21">
        <f>H544</f>
        <v>0</v>
      </c>
    </row>
    <row r="544" spans="1:8" ht="35.25" customHeight="1" hidden="1">
      <c r="A544" s="87" t="s">
        <v>182</v>
      </c>
      <c r="B544" s="46" t="s">
        <v>361</v>
      </c>
      <c r="C544" s="46" t="s">
        <v>347</v>
      </c>
      <c r="D544" s="46" t="s">
        <v>18</v>
      </c>
      <c r="E544" s="46" t="s">
        <v>181</v>
      </c>
      <c r="F544" s="118">
        <v>0</v>
      </c>
      <c r="G544" s="118">
        <v>0</v>
      </c>
      <c r="H544" s="118">
        <v>0</v>
      </c>
    </row>
    <row r="545" spans="1:8" ht="34.5" customHeight="1" hidden="1">
      <c r="A545" s="87" t="s">
        <v>183</v>
      </c>
      <c r="B545" s="46" t="s">
        <v>361</v>
      </c>
      <c r="C545" s="46" t="s">
        <v>347</v>
      </c>
      <c r="D545" s="46" t="s">
        <v>18</v>
      </c>
      <c r="E545" s="46" t="s">
        <v>154</v>
      </c>
      <c r="F545" s="21">
        <f>F546</f>
        <v>0</v>
      </c>
      <c r="G545" s="21">
        <f>G546</f>
        <v>0</v>
      </c>
      <c r="H545" s="21">
        <f>H546</f>
        <v>0</v>
      </c>
    </row>
    <row r="546" spans="1:8" ht="46.5" customHeight="1" hidden="1">
      <c r="A546" s="50" t="s">
        <v>184</v>
      </c>
      <c r="B546" s="46" t="s">
        <v>361</v>
      </c>
      <c r="C546" s="46" t="s">
        <v>347</v>
      </c>
      <c r="D546" s="46" t="s">
        <v>18</v>
      </c>
      <c r="E546" s="46" t="s">
        <v>185</v>
      </c>
      <c r="F546" s="118">
        <v>0</v>
      </c>
      <c r="G546" s="118">
        <v>0</v>
      </c>
      <c r="H546" s="118">
        <v>0</v>
      </c>
    </row>
    <row r="547" spans="1:8" ht="18.75" customHeight="1">
      <c r="A547" s="119" t="s">
        <v>740</v>
      </c>
      <c r="B547" s="47" t="s">
        <v>361</v>
      </c>
      <c r="C547" s="47" t="s">
        <v>347</v>
      </c>
      <c r="D547" s="47" t="s">
        <v>741</v>
      </c>
      <c r="E547" s="47" t="s">
        <v>379</v>
      </c>
      <c r="F547" s="49">
        <f aca="true" t="shared" si="85" ref="F547:H548">F548</f>
        <v>40</v>
      </c>
      <c r="G547" s="49">
        <f t="shared" si="85"/>
        <v>0</v>
      </c>
      <c r="H547" s="49">
        <f t="shared" si="85"/>
        <v>0</v>
      </c>
    </row>
    <row r="548" spans="1:8" ht="36" customHeight="1">
      <c r="A548" s="87" t="s">
        <v>183</v>
      </c>
      <c r="B548" s="46" t="s">
        <v>361</v>
      </c>
      <c r="C548" s="46" t="s">
        <v>347</v>
      </c>
      <c r="D548" s="46" t="s">
        <v>741</v>
      </c>
      <c r="E548" s="46" t="s">
        <v>154</v>
      </c>
      <c r="F548" s="21">
        <f t="shared" si="85"/>
        <v>40</v>
      </c>
      <c r="G548" s="21">
        <f t="shared" si="85"/>
        <v>0</v>
      </c>
      <c r="H548" s="21">
        <f t="shared" si="85"/>
        <v>0</v>
      </c>
    </row>
    <row r="549" spans="1:8" ht="46.5" customHeight="1">
      <c r="A549" s="50" t="s">
        <v>184</v>
      </c>
      <c r="B549" s="46" t="s">
        <v>361</v>
      </c>
      <c r="C549" s="46" t="s">
        <v>347</v>
      </c>
      <c r="D549" s="46" t="s">
        <v>741</v>
      </c>
      <c r="E549" s="46" t="s">
        <v>185</v>
      </c>
      <c r="F549" s="21">
        <v>40</v>
      </c>
      <c r="G549" s="21">
        <v>0</v>
      </c>
      <c r="H549" s="21">
        <v>0</v>
      </c>
    </row>
    <row r="550" spans="1:8" s="165" customFormat="1" ht="81.75" customHeight="1">
      <c r="A550" s="119" t="s">
        <v>615</v>
      </c>
      <c r="B550" s="47" t="s">
        <v>361</v>
      </c>
      <c r="C550" s="47" t="s">
        <v>347</v>
      </c>
      <c r="D550" s="47" t="s">
        <v>622</v>
      </c>
      <c r="E550" s="47" t="s">
        <v>379</v>
      </c>
      <c r="F550" s="49">
        <f>F551+F553</f>
        <v>2028.917</v>
      </c>
      <c r="G550" s="49">
        <f>G551+G553</f>
        <v>2124.542</v>
      </c>
      <c r="H550" s="49">
        <f>H551+H553</f>
        <v>2203.22</v>
      </c>
    </row>
    <row r="551" spans="1:8" ht="97.5" customHeight="1">
      <c r="A551" s="87" t="s">
        <v>180</v>
      </c>
      <c r="B551" s="46" t="s">
        <v>361</v>
      </c>
      <c r="C551" s="46" t="s">
        <v>347</v>
      </c>
      <c r="D551" s="46" t="s">
        <v>622</v>
      </c>
      <c r="E551" s="46" t="s">
        <v>150</v>
      </c>
      <c r="F551" s="21">
        <f>F552</f>
        <v>1753.972</v>
      </c>
      <c r="G551" s="21">
        <f>G552</f>
        <v>1753.972</v>
      </c>
      <c r="H551" s="21">
        <f>H552</f>
        <v>1753.972</v>
      </c>
    </row>
    <row r="552" spans="1:8" ht="31.5" customHeight="1">
      <c r="A552" s="50" t="s">
        <v>182</v>
      </c>
      <c r="B552" s="46" t="s">
        <v>361</v>
      </c>
      <c r="C552" s="46" t="s">
        <v>347</v>
      </c>
      <c r="D552" s="46" t="s">
        <v>622</v>
      </c>
      <c r="E552" s="46" t="s">
        <v>181</v>
      </c>
      <c r="F552" s="21">
        <f>1753.972</f>
        <v>1753.972</v>
      </c>
      <c r="G552" s="21">
        <f>1753.972</f>
        <v>1753.972</v>
      </c>
      <c r="H552" s="21">
        <f>1753.972</f>
        <v>1753.972</v>
      </c>
    </row>
    <row r="553" spans="1:8" ht="35.25" customHeight="1">
      <c r="A553" s="87" t="s">
        <v>183</v>
      </c>
      <c r="B553" s="46" t="s">
        <v>361</v>
      </c>
      <c r="C553" s="46" t="s">
        <v>347</v>
      </c>
      <c r="D553" s="46" t="s">
        <v>622</v>
      </c>
      <c r="E553" s="46" t="s">
        <v>154</v>
      </c>
      <c r="F553" s="21">
        <f>F554</f>
        <v>274.945</v>
      </c>
      <c r="G553" s="21">
        <f>G554</f>
        <v>370.57</v>
      </c>
      <c r="H553" s="21">
        <f>H554</f>
        <v>449.248</v>
      </c>
    </row>
    <row r="554" spans="1:8" ht="48" customHeight="1">
      <c r="A554" s="50" t="s">
        <v>184</v>
      </c>
      <c r="B554" s="46" t="s">
        <v>361</v>
      </c>
      <c r="C554" s="46" t="s">
        <v>347</v>
      </c>
      <c r="D554" s="46" t="s">
        <v>622</v>
      </c>
      <c r="E554" s="46" t="s">
        <v>185</v>
      </c>
      <c r="F554" s="21">
        <f>226.245+48.7</f>
        <v>274.945</v>
      </c>
      <c r="G554" s="21">
        <f>320.57+50</f>
        <v>370.57</v>
      </c>
      <c r="H554" s="21">
        <f>399.248+50</f>
        <v>449.248</v>
      </c>
    </row>
    <row r="555" spans="1:8" ht="48" customHeight="1" hidden="1">
      <c r="A555" s="50"/>
      <c r="B555" s="46"/>
      <c r="C555" s="46"/>
      <c r="D555" s="46"/>
      <c r="E555" s="46"/>
      <c r="F555" s="21"/>
      <c r="G555" s="21"/>
      <c r="H555" s="21"/>
    </row>
    <row r="556" spans="1:8" ht="48" customHeight="1" hidden="1">
      <c r="A556" s="50"/>
      <c r="B556" s="46"/>
      <c r="C556" s="46"/>
      <c r="D556" s="46"/>
      <c r="E556" s="46"/>
      <c r="F556" s="21"/>
      <c r="G556" s="21"/>
      <c r="H556" s="21"/>
    </row>
    <row r="557" spans="1:8" ht="48" customHeight="1" hidden="1">
      <c r="A557" s="50"/>
      <c r="B557" s="46"/>
      <c r="C557" s="46"/>
      <c r="D557" s="46"/>
      <c r="E557" s="46"/>
      <c r="F557" s="21"/>
      <c r="G557" s="21"/>
      <c r="H557" s="21"/>
    </row>
    <row r="558" spans="1:8" ht="48" customHeight="1" hidden="1">
      <c r="A558" s="50"/>
      <c r="B558" s="46"/>
      <c r="C558" s="46"/>
      <c r="D558" s="46"/>
      <c r="E558" s="46"/>
      <c r="F558" s="21"/>
      <c r="G558" s="21"/>
      <c r="H558" s="21"/>
    </row>
    <row r="559" spans="1:8" ht="48" customHeight="1" hidden="1">
      <c r="A559" s="50"/>
      <c r="B559" s="46"/>
      <c r="C559" s="46"/>
      <c r="D559" s="46"/>
      <c r="E559" s="46"/>
      <c r="F559" s="21"/>
      <c r="G559" s="21"/>
      <c r="H559" s="21"/>
    </row>
    <row r="560" spans="1:8" s="165" customFormat="1" ht="16.5" customHeight="1">
      <c r="A560" s="142" t="s">
        <v>179</v>
      </c>
      <c r="B560" s="88" t="s">
        <v>350</v>
      </c>
      <c r="C560" s="88" t="s">
        <v>146</v>
      </c>
      <c r="D560" s="88" t="s">
        <v>300</v>
      </c>
      <c r="E560" s="88" t="s">
        <v>379</v>
      </c>
      <c r="F560" s="29">
        <f>F561+F612</f>
        <v>14595.31902</v>
      </c>
      <c r="G560" s="29">
        <f>G561+G612</f>
        <v>16764.3897</v>
      </c>
      <c r="H560" s="29">
        <f>H561+H612</f>
        <v>13088.71902</v>
      </c>
    </row>
    <row r="561" spans="1:11" s="152" customFormat="1" ht="18" customHeight="1">
      <c r="A561" s="142" t="s">
        <v>410</v>
      </c>
      <c r="B561" s="88" t="s">
        <v>350</v>
      </c>
      <c r="C561" s="88" t="s">
        <v>145</v>
      </c>
      <c r="D561" s="88" t="s">
        <v>300</v>
      </c>
      <c r="E561" s="88" t="s">
        <v>379</v>
      </c>
      <c r="F561" s="29">
        <f>F562</f>
        <v>13268.80702</v>
      </c>
      <c r="G561" s="29">
        <f>G562</f>
        <v>13569.53361</v>
      </c>
      <c r="H561" s="29">
        <f>H562</f>
        <v>11722.20702</v>
      </c>
      <c r="I561" s="173"/>
      <c r="J561" s="173"/>
      <c r="K561" s="173"/>
    </row>
    <row r="562" spans="1:8" s="152" customFormat="1" ht="49.5" customHeight="1">
      <c r="A562" s="45" t="s">
        <v>949</v>
      </c>
      <c r="B562" s="47" t="s">
        <v>350</v>
      </c>
      <c r="C562" s="47" t="s">
        <v>145</v>
      </c>
      <c r="D562" s="47" t="s">
        <v>77</v>
      </c>
      <c r="E562" s="47" t="s">
        <v>379</v>
      </c>
      <c r="F562" s="49">
        <f>F563+F577+F583+F609+F568+F595+F602+F580</f>
        <v>13268.80702</v>
      </c>
      <c r="G562" s="49">
        <f>G563+G577+G583+G609+G568+G595+G602+G580</f>
        <v>13569.53361</v>
      </c>
      <c r="H562" s="49">
        <f>H563+H577+H583+H609+H568+H595+H602+H580</f>
        <v>11722.20702</v>
      </c>
    </row>
    <row r="563" spans="1:11" ht="69.75" customHeight="1">
      <c r="A563" s="48" t="s">
        <v>483</v>
      </c>
      <c r="B563" s="46" t="s">
        <v>350</v>
      </c>
      <c r="C563" s="46" t="s">
        <v>145</v>
      </c>
      <c r="D563" s="46" t="s">
        <v>78</v>
      </c>
      <c r="E563" s="46" t="s">
        <v>379</v>
      </c>
      <c r="F563" s="21">
        <f>F564+F566</f>
        <v>8372.188</v>
      </c>
      <c r="G563" s="21">
        <f>G564+G566</f>
        <v>7125.588</v>
      </c>
      <c r="H563" s="21">
        <f>H564+H566</f>
        <v>7125.588</v>
      </c>
      <c r="I563" s="134"/>
      <c r="J563" s="134"/>
      <c r="K563" s="134"/>
    </row>
    <row r="564" spans="1:8" ht="50.25" customHeight="1">
      <c r="A564" s="87" t="s">
        <v>206</v>
      </c>
      <c r="B564" s="46" t="s">
        <v>350</v>
      </c>
      <c r="C564" s="46" t="s">
        <v>145</v>
      </c>
      <c r="D564" s="46" t="s">
        <v>79</v>
      </c>
      <c r="E564" s="46" t="s">
        <v>207</v>
      </c>
      <c r="F564" s="21">
        <f>F565</f>
        <v>8125.588</v>
      </c>
      <c r="G564" s="21">
        <f>G565</f>
        <v>7125.588</v>
      </c>
      <c r="H564" s="21">
        <f>H565</f>
        <v>7125.588</v>
      </c>
    </row>
    <row r="565" spans="1:8" ht="18" customHeight="1">
      <c r="A565" s="87" t="s">
        <v>208</v>
      </c>
      <c r="B565" s="46" t="s">
        <v>350</v>
      </c>
      <c r="C565" s="46" t="s">
        <v>145</v>
      </c>
      <c r="D565" s="46" t="s">
        <v>80</v>
      </c>
      <c r="E565" s="46" t="s">
        <v>270</v>
      </c>
      <c r="F565" s="21">
        <f>7125.588-6.34+6.34+1000</f>
        <v>8125.588</v>
      </c>
      <c r="G565" s="21">
        <v>7125.588</v>
      </c>
      <c r="H565" s="21">
        <v>7125.588</v>
      </c>
    </row>
    <row r="566" spans="1:8" ht="112.5" customHeight="1">
      <c r="A566" s="87" t="s">
        <v>99</v>
      </c>
      <c r="B566" s="46" t="s">
        <v>350</v>
      </c>
      <c r="C566" s="46" t="s">
        <v>145</v>
      </c>
      <c r="D566" s="46" t="s">
        <v>98</v>
      </c>
      <c r="E566" s="46" t="s">
        <v>270</v>
      </c>
      <c r="F566" s="21">
        <f>F567</f>
        <v>246.6</v>
      </c>
      <c r="G566" s="21">
        <f>G567</f>
        <v>0</v>
      </c>
      <c r="H566" s="21">
        <f>H567</f>
        <v>0</v>
      </c>
    </row>
    <row r="567" spans="1:8" ht="18" customHeight="1">
      <c r="A567" s="87" t="s">
        <v>208</v>
      </c>
      <c r="B567" s="46" t="s">
        <v>350</v>
      </c>
      <c r="C567" s="46" t="s">
        <v>145</v>
      </c>
      <c r="D567" s="46" t="s">
        <v>98</v>
      </c>
      <c r="E567" s="46" t="s">
        <v>270</v>
      </c>
      <c r="F567" s="21">
        <f>252.94-6.34</f>
        <v>246.6</v>
      </c>
      <c r="G567" s="21">
        <v>0</v>
      </c>
      <c r="H567" s="21">
        <v>0</v>
      </c>
    </row>
    <row r="568" spans="1:8" ht="102.75" customHeight="1" hidden="1">
      <c r="A568" s="87" t="s">
        <v>682</v>
      </c>
      <c r="B568" s="46" t="s">
        <v>350</v>
      </c>
      <c r="C568" s="46" t="s">
        <v>145</v>
      </c>
      <c r="D568" s="46" t="s">
        <v>701</v>
      </c>
      <c r="E568" s="46" t="s">
        <v>379</v>
      </c>
      <c r="F568" s="21">
        <f>F569</f>
        <v>0</v>
      </c>
      <c r="G568" s="21">
        <f>G569</f>
        <v>0</v>
      </c>
      <c r="H568" s="21">
        <f>H569</f>
        <v>0</v>
      </c>
    </row>
    <row r="569" spans="1:8" ht="21" customHeight="1" hidden="1">
      <c r="A569" s="87" t="s">
        <v>208</v>
      </c>
      <c r="B569" s="46" t="s">
        <v>350</v>
      </c>
      <c r="C569" s="46" t="s">
        <v>145</v>
      </c>
      <c r="D569" s="46" t="s">
        <v>701</v>
      </c>
      <c r="E569" s="46" t="s">
        <v>270</v>
      </c>
      <c r="F569" s="21"/>
      <c r="G569" s="21"/>
      <c r="H569" s="21"/>
    </row>
    <row r="570" spans="1:8" ht="77.25" customHeight="1" hidden="1">
      <c r="A570" s="142" t="s">
        <v>532</v>
      </c>
      <c r="B570" s="88" t="s">
        <v>350</v>
      </c>
      <c r="C570" s="88" t="s">
        <v>145</v>
      </c>
      <c r="D570" s="88" t="s">
        <v>78</v>
      </c>
      <c r="E570" s="88" t="s">
        <v>379</v>
      </c>
      <c r="F570" s="29">
        <f>F571+F574</f>
        <v>0</v>
      </c>
      <c r="G570" s="29">
        <f>G571+G574</f>
        <v>0</v>
      </c>
      <c r="H570" s="29">
        <f>H571+H574</f>
        <v>0</v>
      </c>
    </row>
    <row r="571" spans="1:8" ht="79.5" customHeight="1" hidden="1">
      <c r="A571" s="45" t="s">
        <v>533</v>
      </c>
      <c r="B571" s="47" t="s">
        <v>350</v>
      </c>
      <c r="C571" s="47" t="s">
        <v>145</v>
      </c>
      <c r="D571" s="47" t="s">
        <v>534</v>
      </c>
      <c r="E571" s="47" t="s">
        <v>379</v>
      </c>
      <c r="F571" s="49">
        <f aca="true" t="shared" si="86" ref="F571:H572">F572</f>
        <v>0</v>
      </c>
      <c r="G571" s="49">
        <f t="shared" si="86"/>
        <v>0</v>
      </c>
      <c r="H571" s="49">
        <f t="shared" si="86"/>
        <v>0</v>
      </c>
    </row>
    <row r="572" spans="1:8" ht="48.75" customHeight="1" hidden="1">
      <c r="A572" s="87" t="s">
        <v>206</v>
      </c>
      <c r="B572" s="46" t="s">
        <v>350</v>
      </c>
      <c r="C572" s="46" t="s">
        <v>145</v>
      </c>
      <c r="D572" s="46" t="s">
        <v>534</v>
      </c>
      <c r="E572" s="46" t="s">
        <v>207</v>
      </c>
      <c r="F572" s="21">
        <f t="shared" si="86"/>
        <v>0</v>
      </c>
      <c r="G572" s="21">
        <f t="shared" si="86"/>
        <v>0</v>
      </c>
      <c r="H572" s="21">
        <f t="shared" si="86"/>
        <v>0</v>
      </c>
    </row>
    <row r="573" spans="1:8" ht="20.25" customHeight="1" hidden="1">
      <c r="A573" s="87" t="s">
        <v>208</v>
      </c>
      <c r="B573" s="46" t="s">
        <v>350</v>
      </c>
      <c r="C573" s="46" t="s">
        <v>145</v>
      </c>
      <c r="D573" s="46" t="s">
        <v>534</v>
      </c>
      <c r="E573" s="46" t="s">
        <v>270</v>
      </c>
      <c r="F573" s="21"/>
      <c r="G573" s="21"/>
      <c r="H573" s="21"/>
    </row>
    <row r="574" spans="1:8" ht="128.25" customHeight="1" hidden="1">
      <c r="A574" s="45" t="s">
        <v>554</v>
      </c>
      <c r="B574" s="47" t="s">
        <v>350</v>
      </c>
      <c r="C574" s="47" t="s">
        <v>145</v>
      </c>
      <c r="D574" s="47" t="s">
        <v>535</v>
      </c>
      <c r="E574" s="47" t="s">
        <v>379</v>
      </c>
      <c r="F574" s="49">
        <f aca="true" t="shared" si="87" ref="F574:H575">F575</f>
        <v>0</v>
      </c>
      <c r="G574" s="49">
        <f t="shared" si="87"/>
        <v>0</v>
      </c>
      <c r="H574" s="49">
        <f t="shared" si="87"/>
        <v>0</v>
      </c>
    </row>
    <row r="575" spans="1:8" ht="51.75" customHeight="1" hidden="1">
      <c r="A575" s="87" t="s">
        <v>206</v>
      </c>
      <c r="B575" s="46" t="s">
        <v>350</v>
      </c>
      <c r="C575" s="46" t="s">
        <v>145</v>
      </c>
      <c r="D575" s="46" t="s">
        <v>535</v>
      </c>
      <c r="E575" s="46" t="s">
        <v>207</v>
      </c>
      <c r="F575" s="21">
        <f t="shared" si="87"/>
        <v>0</v>
      </c>
      <c r="G575" s="21">
        <f t="shared" si="87"/>
        <v>0</v>
      </c>
      <c r="H575" s="21">
        <f t="shared" si="87"/>
        <v>0</v>
      </c>
    </row>
    <row r="576" spans="1:8" ht="23.25" customHeight="1" hidden="1">
      <c r="A576" s="87" t="s">
        <v>208</v>
      </c>
      <c r="B576" s="46" t="s">
        <v>350</v>
      </c>
      <c r="C576" s="46" t="s">
        <v>145</v>
      </c>
      <c r="D576" s="46" t="s">
        <v>535</v>
      </c>
      <c r="E576" s="46" t="s">
        <v>270</v>
      </c>
      <c r="F576" s="21"/>
      <c r="G576" s="21"/>
      <c r="H576" s="21"/>
    </row>
    <row r="577" spans="1:8" ht="72.75" customHeight="1">
      <c r="A577" s="48" t="s">
        <v>484</v>
      </c>
      <c r="B577" s="46" t="s">
        <v>350</v>
      </c>
      <c r="C577" s="46" t="s">
        <v>145</v>
      </c>
      <c r="D577" s="46" t="s">
        <v>81</v>
      </c>
      <c r="E577" s="46" t="s">
        <v>379</v>
      </c>
      <c r="F577" s="21">
        <f aca="true" t="shared" si="88" ref="F577:H578">F578</f>
        <v>2930.365</v>
      </c>
      <c r="G577" s="21">
        <f t="shared" si="88"/>
        <v>2630.365</v>
      </c>
      <c r="H577" s="21">
        <f t="shared" si="88"/>
        <v>2630.365</v>
      </c>
    </row>
    <row r="578" spans="1:8" ht="48" customHeight="1">
      <c r="A578" s="87" t="s">
        <v>206</v>
      </c>
      <c r="B578" s="46" t="s">
        <v>350</v>
      </c>
      <c r="C578" s="46" t="s">
        <v>145</v>
      </c>
      <c r="D578" s="46" t="s">
        <v>81</v>
      </c>
      <c r="E578" s="46" t="s">
        <v>207</v>
      </c>
      <c r="F578" s="21">
        <f t="shared" si="88"/>
        <v>2930.365</v>
      </c>
      <c r="G578" s="21">
        <f t="shared" si="88"/>
        <v>2630.365</v>
      </c>
      <c r="H578" s="21">
        <f t="shared" si="88"/>
        <v>2630.365</v>
      </c>
    </row>
    <row r="579" spans="1:8" ht="18" customHeight="1">
      <c r="A579" s="87" t="s">
        <v>208</v>
      </c>
      <c r="B579" s="46" t="s">
        <v>350</v>
      </c>
      <c r="C579" s="46" t="s">
        <v>145</v>
      </c>
      <c r="D579" s="46" t="s">
        <v>81</v>
      </c>
      <c r="E579" s="46" t="s">
        <v>270</v>
      </c>
      <c r="F579" s="21">
        <f>2630.365+300</f>
        <v>2930.365</v>
      </c>
      <c r="G579" s="21">
        <v>2630.365</v>
      </c>
      <c r="H579" s="21">
        <v>2630.365</v>
      </c>
    </row>
    <row r="580" spans="1:8" ht="114.75" customHeight="1">
      <c r="A580" s="142" t="s">
        <v>1015</v>
      </c>
      <c r="B580" s="88" t="s">
        <v>350</v>
      </c>
      <c r="C580" s="88" t="s">
        <v>145</v>
      </c>
      <c r="D580" s="88" t="s">
        <v>906</v>
      </c>
      <c r="E580" s="88" t="s">
        <v>379</v>
      </c>
      <c r="F580" s="29">
        <f>F581+F582</f>
        <v>0</v>
      </c>
      <c r="G580" s="29">
        <f>G581+G582</f>
        <v>1847.3265900000001</v>
      </c>
      <c r="H580" s="29">
        <f>H581+H582</f>
        <v>0</v>
      </c>
    </row>
    <row r="581" spans="1:8" ht="111" customHeight="1">
      <c r="A581" s="87" t="s">
        <v>1016</v>
      </c>
      <c r="B581" s="46" t="s">
        <v>350</v>
      </c>
      <c r="C581" s="46" t="s">
        <v>145</v>
      </c>
      <c r="D581" s="46" t="s">
        <v>898</v>
      </c>
      <c r="E581" s="46" t="s">
        <v>270</v>
      </c>
      <c r="F581" s="21">
        <v>0</v>
      </c>
      <c r="G581" s="21">
        <f>2038.2619-211.52381</f>
        <v>1826.73809</v>
      </c>
      <c r="H581" s="21">
        <v>0</v>
      </c>
    </row>
    <row r="582" spans="1:8" ht="135" customHeight="1">
      <c r="A582" s="87" t="s">
        <v>1017</v>
      </c>
      <c r="B582" s="46" t="s">
        <v>350</v>
      </c>
      <c r="C582" s="46" t="s">
        <v>145</v>
      </c>
      <c r="D582" s="46" t="s">
        <v>905</v>
      </c>
      <c r="E582" s="46" t="s">
        <v>270</v>
      </c>
      <c r="F582" s="21">
        <v>0</v>
      </c>
      <c r="G582" s="21">
        <v>20.5885</v>
      </c>
      <c r="H582" s="21">
        <v>0</v>
      </c>
    </row>
    <row r="583" spans="1:8" ht="66.75" customHeight="1">
      <c r="A583" s="142" t="s">
        <v>536</v>
      </c>
      <c r="B583" s="46" t="s">
        <v>350</v>
      </c>
      <c r="C583" s="46" t="s">
        <v>145</v>
      </c>
      <c r="D583" s="88" t="s">
        <v>537</v>
      </c>
      <c r="E583" s="88" t="s">
        <v>379</v>
      </c>
      <c r="F583" s="29">
        <f>F584+F587</f>
        <v>169.70202</v>
      </c>
      <c r="G583" s="29">
        <f>G584+G587</f>
        <v>169.70202</v>
      </c>
      <c r="H583" s="29">
        <f>H584+H587</f>
        <v>169.70202</v>
      </c>
    </row>
    <row r="584" spans="1:8" ht="81" customHeight="1">
      <c r="A584" s="87" t="s">
        <v>1007</v>
      </c>
      <c r="B584" s="46" t="s">
        <v>350</v>
      </c>
      <c r="C584" s="46" t="s">
        <v>145</v>
      </c>
      <c r="D584" s="46" t="s">
        <v>538</v>
      </c>
      <c r="E584" s="46" t="s">
        <v>379</v>
      </c>
      <c r="F584" s="21">
        <f aca="true" t="shared" si="89" ref="F584:H585">F585</f>
        <v>168.005</v>
      </c>
      <c r="G584" s="21">
        <f t="shared" si="89"/>
        <v>168.005</v>
      </c>
      <c r="H584" s="21">
        <f t="shared" si="89"/>
        <v>168.005</v>
      </c>
    </row>
    <row r="585" spans="1:8" ht="48.75" customHeight="1">
      <c r="A585" s="87" t="s">
        <v>206</v>
      </c>
      <c r="B585" s="46" t="s">
        <v>350</v>
      </c>
      <c r="C585" s="46" t="s">
        <v>145</v>
      </c>
      <c r="D585" s="46" t="s">
        <v>538</v>
      </c>
      <c r="E585" s="46" t="s">
        <v>207</v>
      </c>
      <c r="F585" s="21">
        <f t="shared" si="89"/>
        <v>168.005</v>
      </c>
      <c r="G585" s="21">
        <f t="shared" si="89"/>
        <v>168.005</v>
      </c>
      <c r="H585" s="21">
        <f t="shared" si="89"/>
        <v>168.005</v>
      </c>
    </row>
    <row r="586" spans="1:8" ht="24.75" customHeight="1">
      <c r="A586" s="87" t="s">
        <v>208</v>
      </c>
      <c r="B586" s="46" t="s">
        <v>350</v>
      </c>
      <c r="C586" s="46" t="s">
        <v>145</v>
      </c>
      <c r="D586" s="46" t="s">
        <v>538</v>
      </c>
      <c r="E586" s="46" t="s">
        <v>270</v>
      </c>
      <c r="F586" s="21">
        <v>168.005</v>
      </c>
      <c r="G586" s="21">
        <v>168.005</v>
      </c>
      <c r="H586" s="21">
        <v>168.005</v>
      </c>
    </row>
    <row r="587" spans="1:8" ht="96" customHeight="1">
      <c r="A587" s="87" t="s">
        <v>1008</v>
      </c>
      <c r="B587" s="46" t="s">
        <v>350</v>
      </c>
      <c r="C587" s="46" t="s">
        <v>145</v>
      </c>
      <c r="D587" s="46" t="s">
        <v>961</v>
      </c>
      <c r="E587" s="46" t="s">
        <v>379</v>
      </c>
      <c r="F587" s="21">
        <f aca="true" t="shared" si="90" ref="F587:H588">F588</f>
        <v>1.69702</v>
      </c>
      <c r="G587" s="21">
        <f t="shared" si="90"/>
        <v>1.69702</v>
      </c>
      <c r="H587" s="21">
        <f t="shared" si="90"/>
        <v>1.69702</v>
      </c>
    </row>
    <row r="588" spans="1:8" ht="48.75" customHeight="1">
      <c r="A588" s="87" t="s">
        <v>206</v>
      </c>
      <c r="B588" s="46" t="s">
        <v>350</v>
      </c>
      <c r="C588" s="46" t="s">
        <v>145</v>
      </c>
      <c r="D588" s="46" t="s">
        <v>961</v>
      </c>
      <c r="E588" s="46" t="s">
        <v>207</v>
      </c>
      <c r="F588" s="21">
        <f t="shared" si="90"/>
        <v>1.69702</v>
      </c>
      <c r="G588" s="21">
        <f t="shared" si="90"/>
        <v>1.69702</v>
      </c>
      <c r="H588" s="21">
        <f t="shared" si="90"/>
        <v>1.69702</v>
      </c>
    </row>
    <row r="589" spans="1:8" ht="23.25" customHeight="1">
      <c r="A589" s="87" t="s">
        <v>208</v>
      </c>
      <c r="B589" s="46" t="s">
        <v>350</v>
      </c>
      <c r="C589" s="46" t="s">
        <v>145</v>
      </c>
      <c r="D589" s="46" t="s">
        <v>961</v>
      </c>
      <c r="E589" s="46" t="s">
        <v>270</v>
      </c>
      <c r="F589" s="21">
        <v>1.69702</v>
      </c>
      <c r="G589" s="21">
        <v>1.69702</v>
      </c>
      <c r="H589" s="21">
        <v>1.69702</v>
      </c>
    </row>
    <row r="590" spans="1:8" ht="53.25" customHeight="1" hidden="1">
      <c r="A590" s="142" t="s">
        <v>793</v>
      </c>
      <c r="B590" s="46" t="s">
        <v>350</v>
      </c>
      <c r="C590" s="46" t="s">
        <v>145</v>
      </c>
      <c r="D590" s="88" t="s">
        <v>78</v>
      </c>
      <c r="E590" s="88" t="s">
        <v>379</v>
      </c>
      <c r="F590" s="29">
        <f>F591+F593</f>
        <v>0</v>
      </c>
      <c r="G590" s="29">
        <f>G591+G593</f>
        <v>0</v>
      </c>
      <c r="H590" s="29">
        <f>H591+H593</f>
        <v>0</v>
      </c>
    </row>
    <row r="591" spans="1:8" ht="79.5" customHeight="1" hidden="1">
      <c r="A591" s="45" t="s">
        <v>792</v>
      </c>
      <c r="B591" s="46" t="s">
        <v>350</v>
      </c>
      <c r="C591" s="46" t="s">
        <v>145</v>
      </c>
      <c r="D591" s="47" t="s">
        <v>759</v>
      </c>
      <c r="E591" s="47" t="s">
        <v>207</v>
      </c>
      <c r="F591" s="21">
        <f>F592</f>
        <v>0</v>
      </c>
      <c r="G591" s="21">
        <f>G592</f>
        <v>0</v>
      </c>
      <c r="H591" s="21">
        <f>H592</f>
        <v>0</v>
      </c>
    </row>
    <row r="592" spans="1:8" ht="23.25" customHeight="1" hidden="1">
      <c r="A592" s="87" t="s">
        <v>208</v>
      </c>
      <c r="B592" s="46" t="s">
        <v>350</v>
      </c>
      <c r="C592" s="46" t="s">
        <v>145</v>
      </c>
      <c r="D592" s="47" t="s">
        <v>759</v>
      </c>
      <c r="E592" s="46" t="s">
        <v>270</v>
      </c>
      <c r="F592" s="21">
        <v>0</v>
      </c>
      <c r="G592" s="21">
        <v>0</v>
      </c>
      <c r="H592" s="21">
        <v>0</v>
      </c>
    </row>
    <row r="593" spans="1:8" ht="95.25" customHeight="1" hidden="1">
      <c r="A593" s="45" t="s">
        <v>758</v>
      </c>
      <c r="B593" s="46" t="s">
        <v>350</v>
      </c>
      <c r="C593" s="46" t="s">
        <v>145</v>
      </c>
      <c r="D593" s="47" t="s">
        <v>760</v>
      </c>
      <c r="E593" s="47" t="s">
        <v>207</v>
      </c>
      <c r="F593" s="49">
        <f>F594</f>
        <v>0</v>
      </c>
      <c r="G593" s="49">
        <f>G594</f>
        <v>0</v>
      </c>
      <c r="H593" s="49">
        <f>H594</f>
        <v>0</v>
      </c>
    </row>
    <row r="594" spans="1:8" ht="18" customHeight="1" hidden="1">
      <c r="A594" s="87" t="s">
        <v>208</v>
      </c>
      <c r="B594" s="46" t="s">
        <v>350</v>
      </c>
      <c r="C594" s="46" t="s">
        <v>145</v>
      </c>
      <c r="D594" s="46" t="s">
        <v>794</v>
      </c>
      <c r="E594" s="46" t="s">
        <v>270</v>
      </c>
      <c r="F594" s="21"/>
      <c r="G594" s="21"/>
      <c r="H594" s="21"/>
    </row>
    <row r="595" spans="1:8" ht="48" customHeight="1" hidden="1">
      <c r="A595" s="142" t="s">
        <v>875</v>
      </c>
      <c r="B595" s="88" t="s">
        <v>350</v>
      </c>
      <c r="C595" s="88" t="s">
        <v>145</v>
      </c>
      <c r="D595" s="88" t="s">
        <v>78</v>
      </c>
      <c r="E595" s="88" t="s">
        <v>379</v>
      </c>
      <c r="F595" s="29">
        <f>F596+F599</f>
        <v>0</v>
      </c>
      <c r="G595" s="29">
        <f>G596+G599</f>
        <v>0</v>
      </c>
      <c r="H595" s="29">
        <f>H596+H599</f>
        <v>0</v>
      </c>
    </row>
    <row r="596" spans="1:8" ht="63" customHeight="1" hidden="1">
      <c r="A596" s="87" t="s">
        <v>876</v>
      </c>
      <c r="B596" s="46" t="s">
        <v>350</v>
      </c>
      <c r="C596" s="46" t="s">
        <v>145</v>
      </c>
      <c r="D596" s="46" t="s">
        <v>877</v>
      </c>
      <c r="E596" s="46" t="s">
        <v>379</v>
      </c>
      <c r="F596" s="21">
        <f aca="true" t="shared" si="91" ref="F596:H597">F597</f>
        <v>0</v>
      </c>
      <c r="G596" s="21">
        <f t="shared" si="91"/>
        <v>0</v>
      </c>
      <c r="H596" s="21">
        <f t="shared" si="91"/>
        <v>0</v>
      </c>
    </row>
    <row r="597" spans="1:8" ht="48.75" customHeight="1" hidden="1">
      <c r="A597" s="87" t="s">
        <v>206</v>
      </c>
      <c r="B597" s="46" t="s">
        <v>350</v>
      </c>
      <c r="C597" s="46" t="s">
        <v>145</v>
      </c>
      <c r="D597" s="46" t="s">
        <v>877</v>
      </c>
      <c r="E597" s="46" t="s">
        <v>207</v>
      </c>
      <c r="F597" s="21">
        <f t="shared" si="91"/>
        <v>0</v>
      </c>
      <c r="G597" s="21">
        <f t="shared" si="91"/>
        <v>0</v>
      </c>
      <c r="H597" s="21">
        <f t="shared" si="91"/>
        <v>0</v>
      </c>
    </row>
    <row r="598" spans="1:8" ht="18" customHeight="1" hidden="1">
      <c r="A598" s="87" t="s">
        <v>208</v>
      </c>
      <c r="B598" s="46" t="s">
        <v>350</v>
      </c>
      <c r="C598" s="46" t="s">
        <v>145</v>
      </c>
      <c r="D598" s="46" t="s">
        <v>877</v>
      </c>
      <c r="E598" s="46" t="s">
        <v>270</v>
      </c>
      <c r="F598" s="21"/>
      <c r="G598" s="21"/>
      <c r="H598" s="21"/>
    </row>
    <row r="599" spans="1:8" ht="80.25" customHeight="1" hidden="1">
      <c r="A599" s="87" t="s">
        <v>878</v>
      </c>
      <c r="B599" s="46" t="s">
        <v>350</v>
      </c>
      <c r="C599" s="46" t="s">
        <v>145</v>
      </c>
      <c r="D599" s="46" t="s">
        <v>918</v>
      </c>
      <c r="E599" s="46" t="s">
        <v>379</v>
      </c>
      <c r="F599" s="21">
        <f aca="true" t="shared" si="92" ref="F599:H600">F600</f>
        <v>0</v>
      </c>
      <c r="G599" s="21">
        <f t="shared" si="92"/>
        <v>0</v>
      </c>
      <c r="H599" s="21">
        <f t="shared" si="92"/>
        <v>0</v>
      </c>
    </row>
    <row r="600" spans="1:8" ht="51.75" customHeight="1" hidden="1">
      <c r="A600" s="87" t="s">
        <v>206</v>
      </c>
      <c r="B600" s="46" t="s">
        <v>350</v>
      </c>
      <c r="C600" s="46" t="s">
        <v>145</v>
      </c>
      <c r="D600" s="46" t="s">
        <v>918</v>
      </c>
      <c r="E600" s="46" t="s">
        <v>207</v>
      </c>
      <c r="F600" s="21">
        <f t="shared" si="92"/>
        <v>0</v>
      </c>
      <c r="G600" s="21">
        <f t="shared" si="92"/>
        <v>0</v>
      </c>
      <c r="H600" s="21">
        <f t="shared" si="92"/>
        <v>0</v>
      </c>
    </row>
    <row r="601" spans="1:8" ht="18" customHeight="1" hidden="1">
      <c r="A601" s="87" t="s">
        <v>208</v>
      </c>
      <c r="B601" s="46" t="s">
        <v>350</v>
      </c>
      <c r="C601" s="46" t="s">
        <v>145</v>
      </c>
      <c r="D601" s="46" t="s">
        <v>918</v>
      </c>
      <c r="E601" s="46" t="s">
        <v>270</v>
      </c>
      <c r="F601" s="21"/>
      <c r="G601" s="21"/>
      <c r="H601" s="21"/>
    </row>
    <row r="602" spans="1:8" ht="66.75" customHeight="1" hidden="1">
      <c r="A602" s="172" t="s">
        <v>880</v>
      </c>
      <c r="B602" s="157" t="s">
        <v>350</v>
      </c>
      <c r="C602" s="157" t="s">
        <v>145</v>
      </c>
      <c r="D602" s="157" t="s">
        <v>881</v>
      </c>
      <c r="E602" s="157" t="s">
        <v>379</v>
      </c>
      <c r="F602" s="158">
        <f>F603+F606</f>
        <v>0</v>
      </c>
      <c r="G602" s="158">
        <f>G603+G606</f>
        <v>0</v>
      </c>
      <c r="H602" s="158">
        <f>H603+H606</f>
        <v>0</v>
      </c>
    </row>
    <row r="603" spans="1:8" ht="99" customHeight="1" hidden="1">
      <c r="A603" s="87" t="s">
        <v>882</v>
      </c>
      <c r="B603" s="46" t="s">
        <v>350</v>
      </c>
      <c r="C603" s="46" t="s">
        <v>145</v>
      </c>
      <c r="D603" s="46" t="s">
        <v>883</v>
      </c>
      <c r="E603" s="46" t="s">
        <v>379</v>
      </c>
      <c r="F603" s="21">
        <f aca="true" t="shared" si="93" ref="F603:H604">F604</f>
        <v>0</v>
      </c>
      <c r="G603" s="21">
        <f t="shared" si="93"/>
        <v>0</v>
      </c>
      <c r="H603" s="21">
        <f t="shared" si="93"/>
        <v>0</v>
      </c>
    </row>
    <row r="604" spans="1:8" ht="51" customHeight="1" hidden="1">
      <c r="A604" s="87" t="s">
        <v>206</v>
      </c>
      <c r="B604" s="46" t="s">
        <v>350</v>
      </c>
      <c r="C604" s="46" t="s">
        <v>145</v>
      </c>
      <c r="D604" s="46" t="s">
        <v>883</v>
      </c>
      <c r="E604" s="46" t="s">
        <v>207</v>
      </c>
      <c r="F604" s="21">
        <f t="shared" si="93"/>
        <v>0</v>
      </c>
      <c r="G604" s="21">
        <f t="shared" si="93"/>
        <v>0</v>
      </c>
      <c r="H604" s="21">
        <f t="shared" si="93"/>
        <v>0</v>
      </c>
    </row>
    <row r="605" spans="1:8" ht="16.5" customHeight="1" hidden="1">
      <c r="A605" s="87" t="s">
        <v>208</v>
      </c>
      <c r="B605" s="46" t="s">
        <v>350</v>
      </c>
      <c r="C605" s="46" t="s">
        <v>145</v>
      </c>
      <c r="D605" s="46" t="s">
        <v>883</v>
      </c>
      <c r="E605" s="46" t="s">
        <v>270</v>
      </c>
      <c r="F605" s="21"/>
      <c r="G605" s="21"/>
      <c r="H605" s="21"/>
    </row>
    <row r="606" spans="1:8" ht="117" customHeight="1" hidden="1">
      <c r="A606" s="87" t="s">
        <v>884</v>
      </c>
      <c r="B606" s="46" t="s">
        <v>350</v>
      </c>
      <c r="C606" s="46" t="s">
        <v>145</v>
      </c>
      <c r="D606" s="46" t="s">
        <v>885</v>
      </c>
      <c r="E606" s="46" t="s">
        <v>379</v>
      </c>
      <c r="F606" s="21">
        <f aca="true" t="shared" si="94" ref="F606:H607">F607</f>
        <v>0</v>
      </c>
      <c r="G606" s="21">
        <f t="shared" si="94"/>
        <v>0</v>
      </c>
      <c r="H606" s="21">
        <f t="shared" si="94"/>
        <v>0</v>
      </c>
    </row>
    <row r="607" spans="1:8" ht="51" customHeight="1" hidden="1">
      <c r="A607" s="87" t="s">
        <v>206</v>
      </c>
      <c r="B607" s="46" t="s">
        <v>350</v>
      </c>
      <c r="C607" s="46" t="s">
        <v>145</v>
      </c>
      <c r="D607" s="46" t="s">
        <v>885</v>
      </c>
      <c r="E607" s="46" t="s">
        <v>207</v>
      </c>
      <c r="F607" s="21">
        <f t="shared" si="94"/>
        <v>0</v>
      </c>
      <c r="G607" s="21">
        <f t="shared" si="94"/>
        <v>0</v>
      </c>
      <c r="H607" s="21">
        <f t="shared" si="94"/>
        <v>0</v>
      </c>
    </row>
    <row r="608" spans="1:8" ht="18" customHeight="1" hidden="1">
      <c r="A608" s="87" t="s">
        <v>208</v>
      </c>
      <c r="B608" s="46" t="s">
        <v>350</v>
      </c>
      <c r="C608" s="46" t="s">
        <v>145</v>
      </c>
      <c r="D608" s="46" t="s">
        <v>885</v>
      </c>
      <c r="E608" s="46" t="s">
        <v>270</v>
      </c>
      <c r="F608" s="21"/>
      <c r="G608" s="21"/>
      <c r="H608" s="21"/>
    </row>
    <row r="609" spans="1:8" ht="102.75" customHeight="1">
      <c r="A609" s="48" t="s">
        <v>485</v>
      </c>
      <c r="B609" s="46" t="s">
        <v>350</v>
      </c>
      <c r="C609" s="46" t="s">
        <v>145</v>
      </c>
      <c r="D609" s="46" t="s">
        <v>82</v>
      </c>
      <c r="E609" s="46" t="s">
        <v>379</v>
      </c>
      <c r="F609" s="21">
        <f aca="true" t="shared" si="95" ref="F609:H610">F610</f>
        <v>1796.552</v>
      </c>
      <c r="G609" s="21">
        <f t="shared" si="95"/>
        <v>1796.552</v>
      </c>
      <c r="H609" s="21">
        <f t="shared" si="95"/>
        <v>1796.552</v>
      </c>
    </row>
    <row r="610" spans="1:8" ht="52.5" customHeight="1">
      <c r="A610" s="87" t="s">
        <v>206</v>
      </c>
      <c r="B610" s="46" t="s">
        <v>350</v>
      </c>
      <c r="C610" s="46" t="s">
        <v>145</v>
      </c>
      <c r="D610" s="46" t="s">
        <v>82</v>
      </c>
      <c r="E610" s="46" t="s">
        <v>207</v>
      </c>
      <c r="F610" s="21">
        <f t="shared" si="95"/>
        <v>1796.552</v>
      </c>
      <c r="G610" s="21">
        <f t="shared" si="95"/>
        <v>1796.552</v>
      </c>
      <c r="H610" s="21">
        <f t="shared" si="95"/>
        <v>1796.552</v>
      </c>
    </row>
    <row r="611" spans="1:8" ht="16.5" customHeight="1">
      <c r="A611" s="87" t="s">
        <v>208</v>
      </c>
      <c r="B611" s="46" t="s">
        <v>350</v>
      </c>
      <c r="C611" s="46" t="s">
        <v>145</v>
      </c>
      <c r="D611" s="46" t="s">
        <v>82</v>
      </c>
      <c r="E611" s="46" t="s">
        <v>270</v>
      </c>
      <c r="F611" s="21">
        <v>1796.552</v>
      </c>
      <c r="G611" s="21">
        <v>1796.552</v>
      </c>
      <c r="H611" s="21">
        <v>1796.552</v>
      </c>
    </row>
    <row r="612" spans="1:8" s="163" customFormat="1" ht="32.25" customHeight="1">
      <c r="A612" s="142" t="s">
        <v>12</v>
      </c>
      <c r="B612" s="88" t="s">
        <v>350</v>
      </c>
      <c r="C612" s="88" t="s">
        <v>156</v>
      </c>
      <c r="D612" s="88" t="s">
        <v>300</v>
      </c>
      <c r="E612" s="88" t="s">
        <v>379</v>
      </c>
      <c r="F612" s="29">
        <f>F613+F637+F642+F645+F640</f>
        <v>1326.512</v>
      </c>
      <c r="G612" s="29">
        <f>G613+G637+G642+G645+G640</f>
        <v>3194.85609</v>
      </c>
      <c r="H612" s="29">
        <f>H613+H637+H642+H645+H640</f>
        <v>1366.512</v>
      </c>
    </row>
    <row r="613" spans="1:8" ht="50.25" customHeight="1">
      <c r="A613" s="45" t="s">
        <v>949</v>
      </c>
      <c r="B613" s="47" t="s">
        <v>350</v>
      </c>
      <c r="C613" s="47" t="s">
        <v>156</v>
      </c>
      <c r="D613" s="47" t="s">
        <v>77</v>
      </c>
      <c r="E613" s="47" t="s">
        <v>379</v>
      </c>
      <c r="F613" s="49">
        <f>F614+F617+F631+F634+F624</f>
        <v>1242.512</v>
      </c>
      <c r="G613" s="49">
        <f>G614+G617+G631+G634+G624</f>
        <v>2912.85609</v>
      </c>
      <c r="H613" s="49">
        <f>H614+H617+H631+H634+H624</f>
        <v>1242.512</v>
      </c>
    </row>
    <row r="614" spans="1:8" ht="37.5" customHeight="1">
      <c r="A614" s="48" t="s">
        <v>486</v>
      </c>
      <c r="B614" s="46" t="s">
        <v>350</v>
      </c>
      <c r="C614" s="46" t="s">
        <v>156</v>
      </c>
      <c r="D614" s="46" t="s">
        <v>83</v>
      </c>
      <c r="E614" s="46" t="s">
        <v>379</v>
      </c>
      <c r="F614" s="21">
        <f aca="true" t="shared" si="96" ref="F614:H615">F615</f>
        <v>1242.512</v>
      </c>
      <c r="G614" s="21">
        <f t="shared" si="96"/>
        <v>1242.512</v>
      </c>
      <c r="H614" s="21">
        <f t="shared" si="96"/>
        <v>1242.512</v>
      </c>
    </row>
    <row r="615" spans="1:8" ht="50.25" customHeight="1">
      <c r="A615" s="87" t="s">
        <v>206</v>
      </c>
      <c r="B615" s="46" t="s">
        <v>350</v>
      </c>
      <c r="C615" s="46" t="s">
        <v>156</v>
      </c>
      <c r="D615" s="46" t="s">
        <v>83</v>
      </c>
      <c r="E615" s="46" t="s">
        <v>207</v>
      </c>
      <c r="F615" s="21">
        <f t="shared" si="96"/>
        <v>1242.512</v>
      </c>
      <c r="G615" s="21">
        <f t="shared" si="96"/>
        <v>1242.512</v>
      </c>
      <c r="H615" s="21">
        <f t="shared" si="96"/>
        <v>1242.512</v>
      </c>
    </row>
    <row r="616" spans="1:8" ht="17.25" customHeight="1">
      <c r="A616" s="87" t="s">
        <v>208</v>
      </c>
      <c r="B616" s="46" t="s">
        <v>350</v>
      </c>
      <c r="C616" s="46" t="s">
        <v>156</v>
      </c>
      <c r="D616" s="46" t="s">
        <v>83</v>
      </c>
      <c r="E616" s="46" t="s">
        <v>270</v>
      </c>
      <c r="F616" s="21">
        <v>1242.512</v>
      </c>
      <c r="G616" s="21">
        <v>1242.512</v>
      </c>
      <c r="H616" s="21">
        <v>1242.512</v>
      </c>
    </row>
    <row r="617" spans="1:8" ht="51" customHeight="1" hidden="1">
      <c r="A617" s="142" t="s">
        <v>756</v>
      </c>
      <c r="B617" s="46" t="s">
        <v>350</v>
      </c>
      <c r="C617" s="46" t="s">
        <v>156</v>
      </c>
      <c r="D617" s="88" t="s">
        <v>78</v>
      </c>
      <c r="E617" s="88" t="s">
        <v>379</v>
      </c>
      <c r="F617" s="29">
        <f>F618</f>
        <v>0</v>
      </c>
      <c r="G617" s="29">
        <f aca="true" t="shared" si="97" ref="G617:H619">G618</f>
        <v>0</v>
      </c>
      <c r="H617" s="29">
        <f t="shared" si="97"/>
        <v>0</v>
      </c>
    </row>
    <row r="618" spans="1:8" ht="66" customHeight="1" hidden="1">
      <c r="A618" s="87" t="s">
        <v>757</v>
      </c>
      <c r="B618" s="46" t="s">
        <v>350</v>
      </c>
      <c r="C618" s="46" t="s">
        <v>156</v>
      </c>
      <c r="D618" s="46" t="s">
        <v>759</v>
      </c>
      <c r="E618" s="46" t="s">
        <v>379</v>
      </c>
      <c r="F618" s="21">
        <f>F619</f>
        <v>0</v>
      </c>
      <c r="G618" s="21">
        <f t="shared" si="97"/>
        <v>0</v>
      </c>
      <c r="H618" s="21">
        <f t="shared" si="97"/>
        <v>0</v>
      </c>
    </row>
    <row r="619" spans="1:8" ht="48.75" customHeight="1" hidden="1">
      <c r="A619" s="87" t="s">
        <v>206</v>
      </c>
      <c r="B619" s="46" t="s">
        <v>350</v>
      </c>
      <c r="C619" s="46" t="s">
        <v>156</v>
      </c>
      <c r="D619" s="46" t="s">
        <v>759</v>
      </c>
      <c r="E619" s="46" t="s">
        <v>207</v>
      </c>
      <c r="F619" s="21">
        <f>F620</f>
        <v>0</v>
      </c>
      <c r="G619" s="21">
        <f t="shared" si="97"/>
        <v>0</v>
      </c>
      <c r="H619" s="21">
        <f t="shared" si="97"/>
        <v>0</v>
      </c>
    </row>
    <row r="620" spans="1:8" ht="22.5" customHeight="1" hidden="1">
      <c r="A620" s="87" t="s">
        <v>208</v>
      </c>
      <c r="B620" s="46" t="s">
        <v>350</v>
      </c>
      <c r="C620" s="46" t="s">
        <v>156</v>
      </c>
      <c r="D620" s="46" t="s">
        <v>759</v>
      </c>
      <c r="E620" s="46" t="s">
        <v>270</v>
      </c>
      <c r="F620" s="21"/>
      <c r="G620" s="21"/>
      <c r="H620" s="21"/>
    </row>
    <row r="621" spans="1:8" ht="84" customHeight="1" hidden="1">
      <c r="A621" s="87" t="s">
        <v>758</v>
      </c>
      <c r="B621" s="46" t="s">
        <v>350</v>
      </c>
      <c r="C621" s="46" t="s">
        <v>156</v>
      </c>
      <c r="D621" s="46" t="s">
        <v>760</v>
      </c>
      <c r="E621" s="46" t="s">
        <v>379</v>
      </c>
      <c r="F621" s="21">
        <f aca="true" t="shared" si="98" ref="F621:H622">F622</f>
        <v>0</v>
      </c>
      <c r="G621" s="21">
        <f t="shared" si="98"/>
        <v>0</v>
      </c>
      <c r="H621" s="21">
        <f t="shared" si="98"/>
        <v>0</v>
      </c>
    </row>
    <row r="622" spans="1:8" ht="51" customHeight="1" hidden="1">
      <c r="A622" s="87" t="s">
        <v>206</v>
      </c>
      <c r="B622" s="46" t="s">
        <v>350</v>
      </c>
      <c r="C622" s="46" t="s">
        <v>156</v>
      </c>
      <c r="D622" s="46" t="s">
        <v>760</v>
      </c>
      <c r="E622" s="46" t="s">
        <v>207</v>
      </c>
      <c r="F622" s="21">
        <f t="shared" si="98"/>
        <v>0</v>
      </c>
      <c r="G622" s="21">
        <f t="shared" si="98"/>
        <v>0</v>
      </c>
      <c r="H622" s="21">
        <f t="shared" si="98"/>
        <v>0</v>
      </c>
    </row>
    <row r="623" spans="1:8" ht="18.75" customHeight="1" hidden="1">
      <c r="A623" s="87" t="s">
        <v>208</v>
      </c>
      <c r="B623" s="46" t="s">
        <v>350</v>
      </c>
      <c r="C623" s="46" t="s">
        <v>156</v>
      </c>
      <c r="D623" s="46" t="s">
        <v>760</v>
      </c>
      <c r="E623" s="46" t="s">
        <v>270</v>
      </c>
      <c r="F623" s="21"/>
      <c r="G623" s="21"/>
      <c r="H623" s="21"/>
    </row>
    <row r="624" spans="1:8" ht="86.25" customHeight="1">
      <c r="A624" s="142" t="s">
        <v>966</v>
      </c>
      <c r="B624" s="88" t="s">
        <v>350</v>
      </c>
      <c r="C624" s="88" t="s">
        <v>156</v>
      </c>
      <c r="D624" s="88" t="s">
        <v>907</v>
      </c>
      <c r="E624" s="88" t="s">
        <v>379</v>
      </c>
      <c r="F624" s="29">
        <f>F625+F628</f>
        <v>0</v>
      </c>
      <c r="G624" s="29">
        <f>G625+G628</f>
        <v>1670.34409</v>
      </c>
      <c r="H624" s="29">
        <f>H625+H628</f>
        <v>0</v>
      </c>
    </row>
    <row r="625" spans="1:8" ht="97.5" customHeight="1">
      <c r="A625" s="87" t="s">
        <v>838</v>
      </c>
      <c r="B625" s="46" t="s">
        <v>350</v>
      </c>
      <c r="C625" s="46" t="s">
        <v>156</v>
      </c>
      <c r="D625" s="46" t="s">
        <v>899</v>
      </c>
      <c r="E625" s="46" t="s">
        <v>379</v>
      </c>
      <c r="F625" s="21">
        <f aca="true" t="shared" si="99" ref="F625:H626">F626</f>
        <v>0</v>
      </c>
      <c r="G625" s="21">
        <f t="shared" si="99"/>
        <v>1653.64065</v>
      </c>
      <c r="H625" s="21">
        <f t="shared" si="99"/>
        <v>0</v>
      </c>
    </row>
    <row r="626" spans="1:8" ht="49.5" customHeight="1">
      <c r="A626" s="87" t="s">
        <v>206</v>
      </c>
      <c r="B626" s="46" t="s">
        <v>350</v>
      </c>
      <c r="C626" s="46" t="s">
        <v>156</v>
      </c>
      <c r="D626" s="46" t="s">
        <v>899</v>
      </c>
      <c r="E626" s="46" t="s">
        <v>207</v>
      </c>
      <c r="F626" s="21">
        <f t="shared" si="99"/>
        <v>0</v>
      </c>
      <c r="G626" s="21">
        <f t="shared" si="99"/>
        <v>1653.64065</v>
      </c>
      <c r="H626" s="21">
        <f t="shared" si="99"/>
        <v>0</v>
      </c>
    </row>
    <row r="627" spans="1:8" ht="24" customHeight="1">
      <c r="A627" s="87" t="s">
        <v>208</v>
      </c>
      <c r="B627" s="46" t="s">
        <v>350</v>
      </c>
      <c r="C627" s="46" t="s">
        <v>156</v>
      </c>
      <c r="D627" s="46" t="s">
        <v>899</v>
      </c>
      <c r="E627" s="46" t="s">
        <v>270</v>
      </c>
      <c r="F627" s="21">
        <v>0</v>
      </c>
      <c r="G627" s="21">
        <v>1653.64065</v>
      </c>
      <c r="H627" s="21">
        <v>0</v>
      </c>
    </row>
    <row r="628" spans="1:8" ht="114.75" customHeight="1">
      <c r="A628" s="87" t="s">
        <v>900</v>
      </c>
      <c r="B628" s="46" t="s">
        <v>350</v>
      </c>
      <c r="C628" s="46" t="s">
        <v>156</v>
      </c>
      <c r="D628" s="46" t="s">
        <v>904</v>
      </c>
      <c r="E628" s="46" t="s">
        <v>379</v>
      </c>
      <c r="F628" s="176">
        <f aca="true" t="shared" si="100" ref="F628:H629">F629</f>
        <v>0</v>
      </c>
      <c r="G628" s="176">
        <f t="shared" si="100"/>
        <v>16.70344</v>
      </c>
      <c r="H628" s="176">
        <f t="shared" si="100"/>
        <v>0</v>
      </c>
    </row>
    <row r="629" spans="1:8" ht="51" customHeight="1">
      <c r="A629" s="87" t="s">
        <v>206</v>
      </c>
      <c r="B629" s="46" t="s">
        <v>350</v>
      </c>
      <c r="C629" s="46" t="s">
        <v>156</v>
      </c>
      <c r="D629" s="46" t="s">
        <v>904</v>
      </c>
      <c r="E629" s="46" t="s">
        <v>207</v>
      </c>
      <c r="F629" s="176">
        <f t="shared" si="100"/>
        <v>0</v>
      </c>
      <c r="G629" s="176">
        <f t="shared" si="100"/>
        <v>16.70344</v>
      </c>
      <c r="H629" s="176">
        <f t="shared" si="100"/>
        <v>0</v>
      </c>
    </row>
    <row r="630" spans="1:8" ht="16.5" customHeight="1">
      <c r="A630" s="177" t="s">
        <v>208</v>
      </c>
      <c r="B630" s="46" t="s">
        <v>350</v>
      </c>
      <c r="C630" s="46" t="s">
        <v>156</v>
      </c>
      <c r="D630" s="46" t="s">
        <v>904</v>
      </c>
      <c r="E630" s="46" t="s">
        <v>270</v>
      </c>
      <c r="F630" s="176">
        <v>0</v>
      </c>
      <c r="G630" s="21">
        <v>16.70344</v>
      </c>
      <c r="H630" s="178">
        <v>0</v>
      </c>
    </row>
    <row r="631" spans="1:8" ht="40.5" customHeight="1" hidden="1">
      <c r="A631" s="48" t="s">
        <v>834</v>
      </c>
      <c r="B631" s="46" t="s">
        <v>350</v>
      </c>
      <c r="C631" s="46" t="s">
        <v>156</v>
      </c>
      <c r="D631" s="46" t="s">
        <v>800</v>
      </c>
      <c r="E631" s="46" t="s">
        <v>379</v>
      </c>
      <c r="F631" s="21">
        <f aca="true" t="shared" si="101" ref="F631:H632">F632</f>
        <v>0</v>
      </c>
      <c r="G631" s="21">
        <f t="shared" si="101"/>
        <v>0</v>
      </c>
      <c r="H631" s="21">
        <f t="shared" si="101"/>
        <v>0</v>
      </c>
    </row>
    <row r="632" spans="1:8" ht="48.75" customHeight="1" hidden="1">
      <c r="A632" s="177" t="s">
        <v>206</v>
      </c>
      <c r="B632" s="46" t="s">
        <v>350</v>
      </c>
      <c r="C632" s="46" t="s">
        <v>156</v>
      </c>
      <c r="D632" s="46" t="s">
        <v>800</v>
      </c>
      <c r="E632" s="46" t="s">
        <v>207</v>
      </c>
      <c r="F632" s="21">
        <f t="shared" si="101"/>
        <v>0</v>
      </c>
      <c r="G632" s="21">
        <f t="shared" si="101"/>
        <v>0</v>
      </c>
      <c r="H632" s="21">
        <f t="shared" si="101"/>
        <v>0</v>
      </c>
    </row>
    <row r="633" spans="1:8" ht="24" customHeight="1" hidden="1">
      <c r="A633" s="177" t="s">
        <v>208</v>
      </c>
      <c r="B633" s="46" t="s">
        <v>350</v>
      </c>
      <c r="C633" s="46" t="s">
        <v>156</v>
      </c>
      <c r="D633" s="46" t="s">
        <v>800</v>
      </c>
      <c r="E633" s="46" t="s">
        <v>270</v>
      </c>
      <c r="F633" s="21"/>
      <c r="G633" s="21"/>
      <c r="H633" s="21"/>
    </row>
    <row r="634" spans="1:8" ht="34.5" customHeight="1" hidden="1">
      <c r="A634" s="48" t="s">
        <v>835</v>
      </c>
      <c r="B634" s="46" t="s">
        <v>350</v>
      </c>
      <c r="C634" s="46" t="s">
        <v>156</v>
      </c>
      <c r="D634" s="46" t="s">
        <v>801</v>
      </c>
      <c r="E634" s="46" t="s">
        <v>379</v>
      </c>
      <c r="F634" s="21">
        <f aca="true" t="shared" si="102" ref="F634:H635">F635</f>
        <v>0</v>
      </c>
      <c r="G634" s="21">
        <f t="shared" si="102"/>
        <v>0</v>
      </c>
      <c r="H634" s="21">
        <f t="shared" si="102"/>
        <v>0</v>
      </c>
    </row>
    <row r="635" spans="1:8" ht="51.75" customHeight="1" hidden="1">
      <c r="A635" s="177" t="s">
        <v>206</v>
      </c>
      <c r="B635" s="46" t="s">
        <v>350</v>
      </c>
      <c r="C635" s="46" t="s">
        <v>156</v>
      </c>
      <c r="D635" s="46" t="s">
        <v>801</v>
      </c>
      <c r="E635" s="46" t="s">
        <v>207</v>
      </c>
      <c r="F635" s="21">
        <f t="shared" si="102"/>
        <v>0</v>
      </c>
      <c r="G635" s="21">
        <f t="shared" si="102"/>
        <v>0</v>
      </c>
      <c r="H635" s="21">
        <f t="shared" si="102"/>
        <v>0</v>
      </c>
    </row>
    <row r="636" spans="1:8" ht="18.75" customHeight="1" hidden="1">
      <c r="A636" s="177" t="s">
        <v>208</v>
      </c>
      <c r="B636" s="46" t="s">
        <v>350</v>
      </c>
      <c r="C636" s="46" t="s">
        <v>156</v>
      </c>
      <c r="D636" s="46" t="s">
        <v>801</v>
      </c>
      <c r="E636" s="46" t="s">
        <v>270</v>
      </c>
      <c r="F636" s="21"/>
      <c r="G636" s="21"/>
      <c r="H636" s="21"/>
    </row>
    <row r="637" spans="1:8" s="152" customFormat="1" ht="52.5" customHeight="1">
      <c r="A637" s="45" t="s">
        <v>946</v>
      </c>
      <c r="B637" s="47" t="s">
        <v>350</v>
      </c>
      <c r="C637" s="47" t="s">
        <v>156</v>
      </c>
      <c r="D637" s="47" t="s">
        <v>32</v>
      </c>
      <c r="E637" s="47" t="s">
        <v>379</v>
      </c>
      <c r="F637" s="49">
        <f aca="true" t="shared" si="103" ref="F637:H638">F638</f>
        <v>39</v>
      </c>
      <c r="G637" s="49">
        <f t="shared" si="103"/>
        <v>39</v>
      </c>
      <c r="H637" s="49">
        <f t="shared" si="103"/>
        <v>39</v>
      </c>
    </row>
    <row r="638" spans="1:8" ht="37.5" customHeight="1">
      <c r="A638" s="48" t="s">
        <v>84</v>
      </c>
      <c r="B638" s="46" t="s">
        <v>350</v>
      </c>
      <c r="C638" s="46" t="s">
        <v>156</v>
      </c>
      <c r="D638" s="46" t="s">
        <v>33</v>
      </c>
      <c r="E638" s="46" t="s">
        <v>379</v>
      </c>
      <c r="F638" s="21">
        <f t="shared" si="103"/>
        <v>39</v>
      </c>
      <c r="G638" s="21">
        <f t="shared" si="103"/>
        <v>39</v>
      </c>
      <c r="H638" s="21">
        <f t="shared" si="103"/>
        <v>39</v>
      </c>
    </row>
    <row r="639" spans="1:8" ht="17.25" customHeight="1">
      <c r="A639" s="87" t="s">
        <v>208</v>
      </c>
      <c r="B639" s="46" t="s">
        <v>350</v>
      </c>
      <c r="C639" s="46" t="s">
        <v>156</v>
      </c>
      <c r="D639" s="46" t="s">
        <v>85</v>
      </c>
      <c r="E639" s="46" t="s">
        <v>270</v>
      </c>
      <c r="F639" s="21">
        <v>39</v>
      </c>
      <c r="G639" s="21">
        <v>39</v>
      </c>
      <c r="H639" s="21">
        <v>39</v>
      </c>
    </row>
    <row r="640" spans="1:8" s="152" customFormat="1" ht="64.5" customHeight="1">
      <c r="A640" s="45" t="s">
        <v>950</v>
      </c>
      <c r="B640" s="47" t="s">
        <v>350</v>
      </c>
      <c r="C640" s="47" t="s">
        <v>156</v>
      </c>
      <c r="D640" s="47" t="s">
        <v>72</v>
      </c>
      <c r="E640" s="47" t="s">
        <v>379</v>
      </c>
      <c r="F640" s="49">
        <f>F641</f>
        <v>5</v>
      </c>
      <c r="G640" s="49">
        <f>G641</f>
        <v>5</v>
      </c>
      <c r="H640" s="49">
        <f>H641</f>
        <v>5</v>
      </c>
    </row>
    <row r="641" spans="1:8" s="165" customFormat="1" ht="33.75" customHeight="1">
      <c r="A641" s="87" t="s">
        <v>318</v>
      </c>
      <c r="B641" s="46" t="s">
        <v>350</v>
      </c>
      <c r="C641" s="46" t="s">
        <v>156</v>
      </c>
      <c r="D641" s="46" t="s">
        <v>86</v>
      </c>
      <c r="E641" s="46" t="s">
        <v>270</v>
      </c>
      <c r="F641" s="21">
        <v>5</v>
      </c>
      <c r="G641" s="21">
        <v>5</v>
      </c>
      <c r="H641" s="21">
        <v>5</v>
      </c>
    </row>
    <row r="642" spans="1:8" s="165" customFormat="1" ht="67.5" customHeight="1">
      <c r="A642" s="45" t="s">
        <v>989</v>
      </c>
      <c r="B642" s="47" t="s">
        <v>350</v>
      </c>
      <c r="C642" s="47" t="s">
        <v>156</v>
      </c>
      <c r="D642" s="47" t="s">
        <v>42</v>
      </c>
      <c r="E642" s="47" t="s">
        <v>379</v>
      </c>
      <c r="F642" s="49">
        <f aca="true" t="shared" si="104" ref="F642:H643">F643</f>
        <v>40</v>
      </c>
      <c r="G642" s="49">
        <f t="shared" si="104"/>
        <v>198</v>
      </c>
      <c r="H642" s="49">
        <f t="shared" si="104"/>
        <v>60</v>
      </c>
    </row>
    <row r="643" spans="1:8" ht="51" customHeight="1">
      <c r="A643" s="87" t="s">
        <v>206</v>
      </c>
      <c r="B643" s="46" t="s">
        <v>350</v>
      </c>
      <c r="C643" s="46" t="s">
        <v>156</v>
      </c>
      <c r="D643" s="79" t="s">
        <v>620</v>
      </c>
      <c r="E643" s="46" t="s">
        <v>207</v>
      </c>
      <c r="F643" s="21">
        <f t="shared" si="104"/>
        <v>40</v>
      </c>
      <c r="G643" s="21">
        <f t="shared" si="104"/>
        <v>198</v>
      </c>
      <c r="H643" s="21">
        <f t="shared" si="104"/>
        <v>60</v>
      </c>
    </row>
    <row r="644" spans="1:8" ht="35.25" customHeight="1">
      <c r="A644" s="87" t="s">
        <v>318</v>
      </c>
      <c r="B644" s="46" t="s">
        <v>350</v>
      </c>
      <c r="C644" s="46" t="s">
        <v>156</v>
      </c>
      <c r="D644" s="79" t="s">
        <v>620</v>
      </c>
      <c r="E644" s="46" t="s">
        <v>270</v>
      </c>
      <c r="F644" s="21">
        <v>40</v>
      </c>
      <c r="G644" s="21">
        <v>198</v>
      </c>
      <c r="H644" s="21">
        <v>60</v>
      </c>
    </row>
    <row r="645" spans="1:8" ht="81" customHeight="1">
      <c r="A645" s="45" t="s">
        <v>948</v>
      </c>
      <c r="B645" s="47" t="s">
        <v>350</v>
      </c>
      <c r="C645" s="47" t="s">
        <v>156</v>
      </c>
      <c r="D645" s="47" t="s">
        <v>474</v>
      </c>
      <c r="E645" s="47" t="s">
        <v>379</v>
      </c>
      <c r="F645" s="49">
        <f aca="true" t="shared" si="105" ref="F645:H646">F646</f>
        <v>0</v>
      </c>
      <c r="G645" s="49">
        <f t="shared" si="105"/>
        <v>40</v>
      </c>
      <c r="H645" s="49">
        <f t="shared" si="105"/>
        <v>20</v>
      </c>
    </row>
    <row r="646" spans="1:8" ht="49.5" customHeight="1">
      <c r="A646" s="87" t="s">
        <v>206</v>
      </c>
      <c r="B646" s="46" t="s">
        <v>350</v>
      </c>
      <c r="C646" s="46" t="s">
        <v>156</v>
      </c>
      <c r="D646" s="46" t="s">
        <v>732</v>
      </c>
      <c r="E646" s="46" t="s">
        <v>207</v>
      </c>
      <c r="F646" s="21">
        <f t="shared" si="105"/>
        <v>0</v>
      </c>
      <c r="G646" s="21">
        <f t="shared" si="105"/>
        <v>40</v>
      </c>
      <c r="H646" s="21">
        <f t="shared" si="105"/>
        <v>20</v>
      </c>
    </row>
    <row r="647" spans="1:8" ht="24" customHeight="1">
      <c r="A647" s="87" t="s">
        <v>208</v>
      </c>
      <c r="B647" s="46" t="s">
        <v>350</v>
      </c>
      <c r="C647" s="46" t="s">
        <v>156</v>
      </c>
      <c r="D647" s="46" t="s">
        <v>732</v>
      </c>
      <c r="E647" s="46" t="s">
        <v>270</v>
      </c>
      <c r="F647" s="21">
        <v>0</v>
      </c>
      <c r="G647" s="21">
        <v>40</v>
      </c>
      <c r="H647" s="21">
        <v>20</v>
      </c>
    </row>
    <row r="648" spans="1:8" ht="51" customHeight="1" hidden="1">
      <c r="A648" s="45" t="s">
        <v>432</v>
      </c>
      <c r="B648" s="47" t="s">
        <v>350</v>
      </c>
      <c r="C648" s="47" t="s">
        <v>156</v>
      </c>
      <c r="D648" s="47" t="s">
        <v>77</v>
      </c>
      <c r="E648" s="47" t="s">
        <v>379</v>
      </c>
      <c r="F648" s="49">
        <f>F649</f>
        <v>0</v>
      </c>
      <c r="G648" s="49">
        <f>G649</f>
        <v>0</v>
      </c>
      <c r="H648" s="49">
        <f>H649</f>
        <v>0</v>
      </c>
    </row>
    <row r="649" spans="1:8" ht="71.25" customHeight="1" hidden="1">
      <c r="A649" s="48" t="s">
        <v>487</v>
      </c>
      <c r="B649" s="46" t="s">
        <v>350</v>
      </c>
      <c r="C649" s="46" t="s">
        <v>156</v>
      </c>
      <c r="D649" s="46" t="s">
        <v>451</v>
      </c>
      <c r="E649" s="46" t="s">
        <v>379</v>
      </c>
      <c r="F649" s="21">
        <f>F650+F652</f>
        <v>0</v>
      </c>
      <c r="G649" s="21">
        <f>G650+G652</f>
        <v>0</v>
      </c>
      <c r="H649" s="21">
        <f>H650+H652</f>
        <v>0</v>
      </c>
    </row>
    <row r="650" spans="1:8" ht="44.25" customHeight="1" hidden="1">
      <c r="A650" s="87" t="s">
        <v>180</v>
      </c>
      <c r="B650" s="46" t="s">
        <v>350</v>
      </c>
      <c r="C650" s="46" t="s">
        <v>156</v>
      </c>
      <c r="D650" s="46" t="s">
        <v>451</v>
      </c>
      <c r="E650" s="46" t="s">
        <v>150</v>
      </c>
      <c r="F650" s="21">
        <f>F651</f>
        <v>0</v>
      </c>
      <c r="G650" s="21">
        <f>G651</f>
        <v>0</v>
      </c>
      <c r="H650" s="21">
        <f>H651</f>
        <v>0</v>
      </c>
    </row>
    <row r="651" spans="1:8" ht="33" customHeight="1" hidden="1">
      <c r="A651" s="87" t="s">
        <v>196</v>
      </c>
      <c r="B651" s="46" t="s">
        <v>350</v>
      </c>
      <c r="C651" s="46" t="s">
        <v>156</v>
      </c>
      <c r="D651" s="46" t="s">
        <v>451</v>
      </c>
      <c r="E651" s="46" t="s">
        <v>157</v>
      </c>
      <c r="F651" s="21"/>
      <c r="G651" s="21"/>
      <c r="H651" s="21"/>
    </row>
    <row r="652" spans="1:8" ht="39.75" customHeight="1" hidden="1">
      <c r="A652" s="87" t="s">
        <v>183</v>
      </c>
      <c r="B652" s="46" t="s">
        <v>350</v>
      </c>
      <c r="C652" s="46" t="s">
        <v>156</v>
      </c>
      <c r="D652" s="46" t="s">
        <v>451</v>
      </c>
      <c r="E652" s="46" t="s">
        <v>154</v>
      </c>
      <c r="F652" s="21">
        <f>F653</f>
        <v>0</v>
      </c>
      <c r="G652" s="21">
        <f>G653</f>
        <v>0</v>
      </c>
      <c r="H652" s="21">
        <f>H653</f>
        <v>0</v>
      </c>
    </row>
    <row r="653" spans="1:8" ht="47.25" customHeight="1" hidden="1">
      <c r="A653" s="50" t="s">
        <v>184</v>
      </c>
      <c r="B653" s="46" t="s">
        <v>350</v>
      </c>
      <c r="C653" s="46" t="s">
        <v>156</v>
      </c>
      <c r="D653" s="46" t="s">
        <v>451</v>
      </c>
      <c r="E653" s="46" t="s">
        <v>185</v>
      </c>
      <c r="F653" s="21"/>
      <c r="G653" s="21"/>
      <c r="H653" s="21"/>
    </row>
    <row r="654" spans="1:8" ht="18.75" customHeight="1" hidden="1">
      <c r="A654" s="142" t="s">
        <v>828</v>
      </c>
      <c r="B654" s="88" t="s">
        <v>347</v>
      </c>
      <c r="C654" s="88" t="s">
        <v>146</v>
      </c>
      <c r="D654" s="88" t="s">
        <v>300</v>
      </c>
      <c r="E654" s="88" t="s">
        <v>379</v>
      </c>
      <c r="F654" s="29">
        <f>F655</f>
        <v>0</v>
      </c>
      <c r="G654" s="29">
        <f aca="true" t="shared" si="106" ref="G654:H657">G655</f>
        <v>0</v>
      </c>
      <c r="H654" s="29">
        <f t="shared" si="106"/>
        <v>0</v>
      </c>
    </row>
    <row r="655" spans="1:8" ht="25.5" customHeight="1" hidden="1">
      <c r="A655" s="172" t="s">
        <v>805</v>
      </c>
      <c r="B655" s="157" t="s">
        <v>347</v>
      </c>
      <c r="C655" s="157" t="s">
        <v>347</v>
      </c>
      <c r="D655" s="157" t="s">
        <v>300</v>
      </c>
      <c r="E655" s="157" t="s">
        <v>379</v>
      </c>
      <c r="F655" s="158">
        <f>F656</f>
        <v>0</v>
      </c>
      <c r="G655" s="158">
        <f t="shared" si="106"/>
        <v>0</v>
      </c>
      <c r="H655" s="158">
        <f t="shared" si="106"/>
        <v>0</v>
      </c>
    </row>
    <row r="656" spans="1:8" ht="47.25" customHeight="1" hidden="1">
      <c r="A656" s="87" t="s">
        <v>788</v>
      </c>
      <c r="B656" s="47" t="s">
        <v>347</v>
      </c>
      <c r="C656" s="47" t="s">
        <v>347</v>
      </c>
      <c r="D656" s="47" t="s">
        <v>804</v>
      </c>
      <c r="E656" s="46" t="s">
        <v>379</v>
      </c>
      <c r="F656" s="49">
        <f>F657</f>
        <v>0</v>
      </c>
      <c r="G656" s="49">
        <f t="shared" si="106"/>
        <v>0</v>
      </c>
      <c r="H656" s="49">
        <f t="shared" si="106"/>
        <v>0</v>
      </c>
    </row>
    <row r="657" spans="1:8" ht="33" customHeight="1" hidden="1">
      <c r="A657" s="87" t="s">
        <v>183</v>
      </c>
      <c r="B657" s="47" t="s">
        <v>347</v>
      </c>
      <c r="C657" s="47" t="s">
        <v>347</v>
      </c>
      <c r="D657" s="46" t="s">
        <v>803</v>
      </c>
      <c r="E657" s="46" t="s">
        <v>154</v>
      </c>
      <c r="F657" s="21">
        <f>F658</f>
        <v>0</v>
      </c>
      <c r="G657" s="21">
        <f t="shared" si="106"/>
        <v>0</v>
      </c>
      <c r="H657" s="21">
        <f t="shared" si="106"/>
        <v>0</v>
      </c>
    </row>
    <row r="658" spans="1:8" ht="47.25" customHeight="1" hidden="1">
      <c r="A658" s="50" t="s">
        <v>184</v>
      </c>
      <c r="B658" s="47" t="s">
        <v>347</v>
      </c>
      <c r="C658" s="47" t="s">
        <v>347</v>
      </c>
      <c r="D658" s="46" t="s">
        <v>806</v>
      </c>
      <c r="E658" s="46" t="s">
        <v>185</v>
      </c>
      <c r="F658" s="21"/>
      <c r="G658" s="21"/>
      <c r="H658" s="21"/>
    </row>
    <row r="659" spans="1:8" ht="18.75" customHeight="1">
      <c r="A659" s="142" t="s">
        <v>214</v>
      </c>
      <c r="B659" s="88" t="s">
        <v>215</v>
      </c>
      <c r="C659" s="88" t="s">
        <v>146</v>
      </c>
      <c r="D659" s="88" t="s">
        <v>300</v>
      </c>
      <c r="E659" s="88" t="s">
        <v>379</v>
      </c>
      <c r="F659" s="29">
        <f>F660+F665+F680</f>
        <v>33558.74391</v>
      </c>
      <c r="G659" s="29">
        <f>G660+G665+G680</f>
        <v>43466.41517</v>
      </c>
      <c r="H659" s="29">
        <f>H660+H665+H680</f>
        <v>44185.99935</v>
      </c>
    </row>
    <row r="660" spans="1:11" s="152" customFormat="1" ht="17.25" customHeight="1">
      <c r="A660" s="142" t="s">
        <v>139</v>
      </c>
      <c r="B660" s="88" t="s">
        <v>215</v>
      </c>
      <c r="C660" s="88" t="s">
        <v>145</v>
      </c>
      <c r="D660" s="88" t="s">
        <v>300</v>
      </c>
      <c r="E660" s="88" t="s">
        <v>379</v>
      </c>
      <c r="F660" s="29">
        <f>F661</f>
        <v>1080</v>
      </c>
      <c r="G660" s="29">
        <f>G661</f>
        <v>1080</v>
      </c>
      <c r="H660" s="29">
        <f>H661</f>
        <v>1080</v>
      </c>
      <c r="I660" s="173"/>
      <c r="J660" s="173"/>
      <c r="K660" s="173"/>
    </row>
    <row r="661" spans="1:8" ht="33" customHeight="1">
      <c r="A661" s="87" t="s">
        <v>539</v>
      </c>
      <c r="B661" s="46" t="s">
        <v>215</v>
      </c>
      <c r="C661" s="46" t="s">
        <v>145</v>
      </c>
      <c r="D661" s="46" t="s">
        <v>87</v>
      </c>
      <c r="E661" s="46" t="s">
        <v>379</v>
      </c>
      <c r="F661" s="21">
        <f>F662</f>
        <v>1080</v>
      </c>
      <c r="G661" s="21">
        <f aca="true" t="shared" si="107" ref="G661:H663">G662</f>
        <v>1080</v>
      </c>
      <c r="H661" s="21">
        <f t="shared" si="107"/>
        <v>1080</v>
      </c>
    </row>
    <row r="662" spans="1:8" ht="50.25" customHeight="1">
      <c r="A662" s="87" t="s">
        <v>140</v>
      </c>
      <c r="B662" s="46" t="s">
        <v>215</v>
      </c>
      <c r="C662" s="46" t="s">
        <v>145</v>
      </c>
      <c r="D662" s="46" t="s">
        <v>87</v>
      </c>
      <c r="E662" s="46" t="s">
        <v>379</v>
      </c>
      <c r="F662" s="21">
        <f>F663</f>
        <v>1080</v>
      </c>
      <c r="G662" s="21">
        <f t="shared" si="107"/>
        <v>1080</v>
      </c>
      <c r="H662" s="21">
        <f t="shared" si="107"/>
        <v>1080</v>
      </c>
    </row>
    <row r="663" spans="1:8" ht="31.5" customHeight="1">
      <c r="A663" s="87" t="s">
        <v>197</v>
      </c>
      <c r="B663" s="46" t="s">
        <v>215</v>
      </c>
      <c r="C663" s="46" t="s">
        <v>145</v>
      </c>
      <c r="D663" s="46" t="s">
        <v>87</v>
      </c>
      <c r="E663" s="46" t="s">
        <v>155</v>
      </c>
      <c r="F663" s="21">
        <f>F664</f>
        <v>1080</v>
      </c>
      <c r="G663" s="21">
        <f t="shared" si="107"/>
        <v>1080</v>
      </c>
      <c r="H663" s="21">
        <f t="shared" si="107"/>
        <v>1080</v>
      </c>
    </row>
    <row r="664" spans="1:8" s="165" customFormat="1" ht="32.25" customHeight="1">
      <c r="A664" s="87" t="s">
        <v>198</v>
      </c>
      <c r="B664" s="46" t="s">
        <v>215</v>
      </c>
      <c r="C664" s="46" t="s">
        <v>145</v>
      </c>
      <c r="D664" s="46" t="s">
        <v>87</v>
      </c>
      <c r="E664" s="46" t="s">
        <v>199</v>
      </c>
      <c r="F664" s="21">
        <v>1080</v>
      </c>
      <c r="G664" s="21">
        <v>1080</v>
      </c>
      <c r="H664" s="21">
        <v>1080</v>
      </c>
    </row>
    <row r="665" spans="1:8" s="165" customFormat="1" ht="18.75" customHeight="1">
      <c r="A665" s="142" t="s">
        <v>540</v>
      </c>
      <c r="B665" s="88" t="s">
        <v>215</v>
      </c>
      <c r="C665" s="88" t="s">
        <v>152</v>
      </c>
      <c r="D665" s="88" t="s">
        <v>300</v>
      </c>
      <c r="E665" s="88" t="s">
        <v>379</v>
      </c>
      <c r="F665" s="29">
        <f>F666+F669+F672</f>
        <v>2224.286</v>
      </c>
      <c r="G665" s="29">
        <f>G666+G669+G672</f>
        <v>1429.618</v>
      </c>
      <c r="H665" s="29">
        <f>H666+H669+H672</f>
        <v>1435.261</v>
      </c>
    </row>
    <row r="666" spans="1:8" s="165" customFormat="1" ht="97.5" customHeight="1">
      <c r="A666" s="45" t="s">
        <v>541</v>
      </c>
      <c r="B666" s="47" t="s">
        <v>215</v>
      </c>
      <c r="C666" s="47" t="s">
        <v>152</v>
      </c>
      <c r="D666" s="47" t="s">
        <v>50</v>
      </c>
      <c r="E666" s="47" t="s">
        <v>379</v>
      </c>
      <c r="F666" s="49">
        <f aca="true" t="shared" si="108" ref="F666:H667">F667</f>
        <v>1840</v>
      </c>
      <c r="G666" s="49">
        <f t="shared" si="108"/>
        <v>1130</v>
      </c>
      <c r="H666" s="49">
        <f t="shared" si="108"/>
        <v>1130</v>
      </c>
    </row>
    <row r="667" spans="1:8" s="165" customFormat="1" ht="33" customHeight="1">
      <c r="A667" s="87" t="s">
        <v>197</v>
      </c>
      <c r="B667" s="46" t="s">
        <v>215</v>
      </c>
      <c r="C667" s="46" t="s">
        <v>152</v>
      </c>
      <c r="D667" s="46" t="s">
        <v>755</v>
      </c>
      <c r="E667" s="46" t="s">
        <v>155</v>
      </c>
      <c r="F667" s="21">
        <f t="shared" si="108"/>
        <v>1840</v>
      </c>
      <c r="G667" s="21">
        <f t="shared" si="108"/>
        <v>1130</v>
      </c>
      <c r="H667" s="21">
        <f t="shared" si="108"/>
        <v>1130</v>
      </c>
    </row>
    <row r="668" spans="1:8" s="165" customFormat="1" ht="36" customHeight="1">
      <c r="A668" s="87" t="s">
        <v>200</v>
      </c>
      <c r="B668" s="46" t="s">
        <v>215</v>
      </c>
      <c r="C668" s="46" t="s">
        <v>152</v>
      </c>
      <c r="D668" s="46" t="s">
        <v>755</v>
      </c>
      <c r="E668" s="46" t="s">
        <v>201</v>
      </c>
      <c r="F668" s="21">
        <v>1840</v>
      </c>
      <c r="G668" s="21">
        <v>1130</v>
      </c>
      <c r="H668" s="21">
        <v>1130</v>
      </c>
    </row>
    <row r="669" spans="1:8" s="152" customFormat="1" ht="57" customHeight="1">
      <c r="A669" s="45" t="s">
        <v>715</v>
      </c>
      <c r="B669" s="47" t="s">
        <v>215</v>
      </c>
      <c r="C669" s="47" t="s">
        <v>152</v>
      </c>
      <c r="D669" s="47" t="s">
        <v>88</v>
      </c>
      <c r="E669" s="47" t="s">
        <v>379</v>
      </c>
      <c r="F669" s="49">
        <f aca="true" t="shared" si="109" ref="F669:H670">F670</f>
        <v>200</v>
      </c>
      <c r="G669" s="49">
        <f t="shared" si="109"/>
        <v>200</v>
      </c>
      <c r="H669" s="49">
        <f t="shared" si="109"/>
        <v>200</v>
      </c>
    </row>
    <row r="670" spans="1:8" s="152" customFormat="1" ht="32.25" customHeight="1">
      <c r="A670" s="87" t="s">
        <v>197</v>
      </c>
      <c r="B670" s="46" t="s">
        <v>215</v>
      </c>
      <c r="C670" s="46" t="s">
        <v>152</v>
      </c>
      <c r="D670" s="46" t="s">
        <v>89</v>
      </c>
      <c r="E670" s="46" t="s">
        <v>155</v>
      </c>
      <c r="F670" s="21">
        <f t="shared" si="109"/>
        <v>200</v>
      </c>
      <c r="G670" s="21">
        <f t="shared" si="109"/>
        <v>200</v>
      </c>
      <c r="H670" s="21">
        <f t="shared" si="109"/>
        <v>200</v>
      </c>
    </row>
    <row r="671" spans="1:8" ht="31.5" customHeight="1">
      <c r="A671" s="87" t="s">
        <v>200</v>
      </c>
      <c r="B671" s="46" t="s">
        <v>215</v>
      </c>
      <c r="C671" s="46" t="s">
        <v>152</v>
      </c>
      <c r="D671" s="46" t="s">
        <v>89</v>
      </c>
      <c r="E671" s="46" t="s">
        <v>201</v>
      </c>
      <c r="F671" s="21">
        <v>200</v>
      </c>
      <c r="G671" s="21">
        <v>200</v>
      </c>
      <c r="H671" s="21">
        <v>200</v>
      </c>
    </row>
    <row r="672" spans="1:8" ht="31.5" customHeight="1">
      <c r="A672" s="87" t="s">
        <v>148</v>
      </c>
      <c r="B672" s="46" t="s">
        <v>215</v>
      </c>
      <c r="C672" s="46" t="s">
        <v>152</v>
      </c>
      <c r="D672" s="46" t="s">
        <v>300</v>
      </c>
      <c r="E672" s="46" t="s">
        <v>379</v>
      </c>
      <c r="F672" s="21">
        <f>F673</f>
        <v>184.286</v>
      </c>
      <c r="G672" s="21">
        <f aca="true" t="shared" si="110" ref="G672:H675">G673</f>
        <v>99.618</v>
      </c>
      <c r="H672" s="21">
        <f t="shared" si="110"/>
        <v>105.261</v>
      </c>
    </row>
    <row r="673" spans="1:8" ht="46.5" customHeight="1">
      <c r="A673" s="87" t="s">
        <v>149</v>
      </c>
      <c r="B673" s="46" t="s">
        <v>215</v>
      </c>
      <c r="C673" s="46" t="s">
        <v>152</v>
      </c>
      <c r="D673" s="46" t="s">
        <v>300</v>
      </c>
      <c r="E673" s="46" t="s">
        <v>379</v>
      </c>
      <c r="F673" s="21">
        <f>F674+F677</f>
        <v>184.286</v>
      </c>
      <c r="G673" s="21">
        <f>G674+G677</f>
        <v>99.618</v>
      </c>
      <c r="H673" s="21">
        <f>H674+H677</f>
        <v>105.261</v>
      </c>
    </row>
    <row r="674" spans="1:8" ht="240" customHeight="1">
      <c r="A674" s="119" t="s">
        <v>778</v>
      </c>
      <c r="B674" s="46" t="s">
        <v>215</v>
      </c>
      <c r="C674" s="46" t="s">
        <v>152</v>
      </c>
      <c r="D674" s="47" t="s">
        <v>769</v>
      </c>
      <c r="E674" s="47" t="s">
        <v>379</v>
      </c>
      <c r="F674" s="49">
        <f>F675</f>
        <v>114.286</v>
      </c>
      <c r="G674" s="49">
        <f t="shared" si="110"/>
        <v>99.618</v>
      </c>
      <c r="H674" s="49">
        <f t="shared" si="110"/>
        <v>105.261</v>
      </c>
    </row>
    <row r="675" spans="1:8" ht="20.25" customHeight="1">
      <c r="A675" s="50" t="s">
        <v>188</v>
      </c>
      <c r="B675" s="46" t="s">
        <v>215</v>
      </c>
      <c r="C675" s="46" t="s">
        <v>152</v>
      </c>
      <c r="D675" s="46" t="s">
        <v>769</v>
      </c>
      <c r="E675" s="46" t="s">
        <v>189</v>
      </c>
      <c r="F675" s="21">
        <f>F676</f>
        <v>114.286</v>
      </c>
      <c r="G675" s="21">
        <f t="shared" si="110"/>
        <v>99.618</v>
      </c>
      <c r="H675" s="21">
        <f t="shared" si="110"/>
        <v>105.261</v>
      </c>
    </row>
    <row r="676" spans="1:8" ht="81" customHeight="1">
      <c r="A676" s="50" t="s">
        <v>776</v>
      </c>
      <c r="B676" s="46" t="s">
        <v>215</v>
      </c>
      <c r="C676" s="46" t="s">
        <v>152</v>
      </c>
      <c r="D676" s="46" t="s">
        <v>769</v>
      </c>
      <c r="E676" s="46" t="s">
        <v>356</v>
      </c>
      <c r="F676" s="28">
        <v>114.286</v>
      </c>
      <c r="G676" s="28">
        <v>99.618</v>
      </c>
      <c r="H676" s="28">
        <v>105.261</v>
      </c>
    </row>
    <row r="677" spans="1:8" ht="63" customHeight="1">
      <c r="A677" s="119" t="s">
        <v>994</v>
      </c>
      <c r="B677" s="47" t="s">
        <v>215</v>
      </c>
      <c r="C677" s="47" t="s">
        <v>152</v>
      </c>
      <c r="D677" s="47" t="s">
        <v>993</v>
      </c>
      <c r="E677" s="47" t="s">
        <v>379</v>
      </c>
      <c r="F677" s="179">
        <f aca="true" t="shared" si="111" ref="F677:H678">F678</f>
        <v>70</v>
      </c>
      <c r="G677" s="179">
        <f t="shared" si="111"/>
        <v>0</v>
      </c>
      <c r="H677" s="179">
        <f t="shared" si="111"/>
        <v>0</v>
      </c>
    </row>
    <row r="678" spans="1:8" ht="33.75" customHeight="1">
      <c r="A678" s="87" t="s">
        <v>197</v>
      </c>
      <c r="B678" s="46" t="s">
        <v>215</v>
      </c>
      <c r="C678" s="46" t="s">
        <v>152</v>
      </c>
      <c r="D678" s="46" t="s">
        <v>993</v>
      </c>
      <c r="E678" s="46" t="s">
        <v>155</v>
      </c>
      <c r="F678" s="28">
        <f t="shared" si="111"/>
        <v>70</v>
      </c>
      <c r="G678" s="28">
        <f t="shared" si="111"/>
        <v>0</v>
      </c>
      <c r="H678" s="28">
        <f t="shared" si="111"/>
        <v>0</v>
      </c>
    </row>
    <row r="679" spans="1:8" ht="34.5" customHeight="1">
      <c r="A679" s="87" t="s">
        <v>200</v>
      </c>
      <c r="B679" s="46" t="s">
        <v>215</v>
      </c>
      <c r="C679" s="46" t="s">
        <v>152</v>
      </c>
      <c r="D679" s="46" t="s">
        <v>993</v>
      </c>
      <c r="E679" s="46" t="s">
        <v>201</v>
      </c>
      <c r="F679" s="28">
        <f>70</f>
        <v>70</v>
      </c>
      <c r="G679" s="28">
        <v>0</v>
      </c>
      <c r="H679" s="28">
        <v>0</v>
      </c>
    </row>
    <row r="680" spans="1:8" ht="18.75" customHeight="1">
      <c r="A680" s="142" t="s">
        <v>372</v>
      </c>
      <c r="B680" s="88" t="s">
        <v>215</v>
      </c>
      <c r="C680" s="88" t="s">
        <v>156</v>
      </c>
      <c r="D680" s="88" t="s">
        <v>300</v>
      </c>
      <c r="E680" s="88" t="s">
        <v>379</v>
      </c>
      <c r="F680" s="29">
        <f>F681+F691</f>
        <v>30254.457909999997</v>
      </c>
      <c r="G680" s="29">
        <f>G681+G691</f>
        <v>40956.79717</v>
      </c>
      <c r="H680" s="29">
        <f>H681+H691</f>
        <v>41670.73835</v>
      </c>
    </row>
    <row r="681" spans="1:8" ht="47.25" customHeight="1">
      <c r="A681" s="45" t="s">
        <v>430</v>
      </c>
      <c r="B681" s="46" t="s">
        <v>215</v>
      </c>
      <c r="C681" s="46" t="s">
        <v>156</v>
      </c>
      <c r="D681" s="46" t="s">
        <v>32</v>
      </c>
      <c r="E681" s="46" t="s">
        <v>379</v>
      </c>
      <c r="F681" s="21">
        <f>F682+F686</f>
        <v>6923.655000000001</v>
      </c>
      <c r="G681" s="21">
        <f>G682+G686</f>
        <v>7188.775000000001</v>
      </c>
      <c r="H681" s="21">
        <f>H682+H686</f>
        <v>7462.5869999999995</v>
      </c>
    </row>
    <row r="682" spans="1:8" ht="33" customHeight="1">
      <c r="A682" s="48" t="s">
        <v>90</v>
      </c>
      <c r="B682" s="46" t="s">
        <v>215</v>
      </c>
      <c r="C682" s="46" t="s">
        <v>156</v>
      </c>
      <c r="D682" s="46" t="s">
        <v>45</v>
      </c>
      <c r="E682" s="46" t="s">
        <v>379</v>
      </c>
      <c r="F682" s="21">
        <f>F683</f>
        <v>6623.655000000001</v>
      </c>
      <c r="G682" s="21">
        <f>G683</f>
        <v>6888.775000000001</v>
      </c>
      <c r="H682" s="21">
        <f>H683</f>
        <v>7162.5869999999995</v>
      </c>
    </row>
    <row r="683" spans="1:8" ht="79.5" customHeight="1">
      <c r="A683" s="45" t="s">
        <v>217</v>
      </c>
      <c r="B683" s="46" t="s">
        <v>215</v>
      </c>
      <c r="C683" s="46" t="s">
        <v>156</v>
      </c>
      <c r="D683" s="46" t="s">
        <v>91</v>
      </c>
      <c r="E683" s="46" t="s">
        <v>379</v>
      </c>
      <c r="F683" s="21">
        <f>F684+F685</f>
        <v>6623.655000000001</v>
      </c>
      <c r="G683" s="21">
        <f>G684+G685</f>
        <v>6888.775000000001</v>
      </c>
      <c r="H683" s="21">
        <f>H684+H685</f>
        <v>7162.5869999999995</v>
      </c>
    </row>
    <row r="684" spans="1:8" ht="47.25" customHeight="1">
      <c r="A684" s="50" t="s">
        <v>184</v>
      </c>
      <c r="B684" s="46" t="s">
        <v>215</v>
      </c>
      <c r="C684" s="46" t="s">
        <v>156</v>
      </c>
      <c r="D684" s="46" t="s">
        <v>91</v>
      </c>
      <c r="E684" s="46" t="s">
        <v>185</v>
      </c>
      <c r="F684" s="21">
        <v>99.35483</v>
      </c>
      <c r="G684" s="21">
        <v>103.33125</v>
      </c>
      <c r="H684" s="21">
        <v>107.4388</v>
      </c>
    </row>
    <row r="685" spans="1:8" ht="35.25" customHeight="1">
      <c r="A685" s="87" t="s">
        <v>198</v>
      </c>
      <c r="B685" s="46" t="s">
        <v>215</v>
      </c>
      <c r="C685" s="46" t="s">
        <v>156</v>
      </c>
      <c r="D685" s="46" t="s">
        <v>91</v>
      </c>
      <c r="E685" s="46" t="s">
        <v>199</v>
      </c>
      <c r="F685" s="21">
        <v>6524.30017</v>
      </c>
      <c r="G685" s="21">
        <v>6785.44375</v>
      </c>
      <c r="H685" s="21">
        <v>7055.1482</v>
      </c>
    </row>
    <row r="686" spans="1:8" ht="48" customHeight="1">
      <c r="A686" s="45" t="s">
        <v>952</v>
      </c>
      <c r="B686" s="47" t="s">
        <v>215</v>
      </c>
      <c r="C686" s="47" t="s">
        <v>156</v>
      </c>
      <c r="D686" s="47" t="s">
        <v>32</v>
      </c>
      <c r="E686" s="47" t="s">
        <v>379</v>
      </c>
      <c r="F686" s="49">
        <f>F687</f>
        <v>300</v>
      </c>
      <c r="G686" s="49">
        <f aca="true" t="shared" si="112" ref="G686:H689">G687</f>
        <v>300</v>
      </c>
      <c r="H686" s="49">
        <f t="shared" si="112"/>
        <v>300</v>
      </c>
    </row>
    <row r="687" spans="1:8" ht="34.5" customHeight="1">
      <c r="A687" s="180" t="s">
        <v>422</v>
      </c>
      <c r="B687" s="47" t="s">
        <v>215</v>
      </c>
      <c r="C687" s="47" t="s">
        <v>156</v>
      </c>
      <c r="D687" s="47" t="s">
        <v>67</v>
      </c>
      <c r="E687" s="47" t="s">
        <v>379</v>
      </c>
      <c r="F687" s="49">
        <f>F688</f>
        <v>300</v>
      </c>
      <c r="G687" s="49">
        <f t="shared" si="112"/>
        <v>300</v>
      </c>
      <c r="H687" s="49">
        <f t="shared" si="112"/>
        <v>300</v>
      </c>
    </row>
    <row r="688" spans="1:8" ht="61.5" customHeight="1">
      <c r="A688" s="45" t="s">
        <v>653</v>
      </c>
      <c r="B688" s="47" t="s">
        <v>215</v>
      </c>
      <c r="C688" s="47" t="s">
        <v>156</v>
      </c>
      <c r="D688" s="47" t="s">
        <v>67</v>
      </c>
      <c r="E688" s="47" t="s">
        <v>379</v>
      </c>
      <c r="F688" s="49">
        <f>F689</f>
        <v>300</v>
      </c>
      <c r="G688" s="49">
        <f t="shared" si="112"/>
        <v>300</v>
      </c>
      <c r="H688" s="49">
        <f t="shared" si="112"/>
        <v>300</v>
      </c>
    </row>
    <row r="689" spans="1:8" ht="35.25" customHeight="1">
      <c r="A689" s="50" t="s">
        <v>197</v>
      </c>
      <c r="B689" s="46" t="s">
        <v>215</v>
      </c>
      <c r="C689" s="46" t="s">
        <v>156</v>
      </c>
      <c r="D689" s="46" t="s">
        <v>68</v>
      </c>
      <c r="E689" s="46" t="s">
        <v>155</v>
      </c>
      <c r="F689" s="21">
        <f>F690</f>
        <v>300</v>
      </c>
      <c r="G689" s="21">
        <f t="shared" si="112"/>
        <v>300</v>
      </c>
      <c r="H689" s="21">
        <f t="shared" si="112"/>
        <v>300</v>
      </c>
    </row>
    <row r="690" spans="1:8" ht="32.25" customHeight="1">
      <c r="A690" s="50" t="s">
        <v>198</v>
      </c>
      <c r="B690" s="46" t="s">
        <v>215</v>
      </c>
      <c r="C690" s="46" t="s">
        <v>156</v>
      </c>
      <c r="D690" s="46" t="s">
        <v>68</v>
      </c>
      <c r="E690" s="46" t="s">
        <v>199</v>
      </c>
      <c r="F690" s="21">
        <v>300</v>
      </c>
      <c r="G690" s="21">
        <v>300</v>
      </c>
      <c r="H690" s="21">
        <v>300</v>
      </c>
    </row>
    <row r="691" spans="1:8" ht="131.25" customHeight="1">
      <c r="A691" s="172" t="s">
        <v>729</v>
      </c>
      <c r="B691" s="157" t="s">
        <v>215</v>
      </c>
      <c r="C691" s="157" t="s">
        <v>156</v>
      </c>
      <c r="D691" s="157" t="s">
        <v>692</v>
      </c>
      <c r="E691" s="157" t="s">
        <v>379</v>
      </c>
      <c r="F691" s="158">
        <f>F692+F697+F705</f>
        <v>23330.80291</v>
      </c>
      <c r="G691" s="158">
        <f>G692+G697+G705</f>
        <v>33768.02217</v>
      </c>
      <c r="H691" s="158">
        <f>H692+H697+H705</f>
        <v>34208.15135</v>
      </c>
    </row>
    <row r="692" spans="1:8" ht="81" customHeight="1">
      <c r="A692" s="119" t="s">
        <v>787</v>
      </c>
      <c r="B692" s="47" t="s">
        <v>215</v>
      </c>
      <c r="C692" s="47" t="s">
        <v>156</v>
      </c>
      <c r="D692" s="46" t="s">
        <v>698</v>
      </c>
      <c r="E692" s="47" t="s">
        <v>379</v>
      </c>
      <c r="F692" s="49">
        <f>F693+F695</f>
        <v>8142.8135999999995</v>
      </c>
      <c r="G692" s="49">
        <f>G693+G695</f>
        <v>7335.85586</v>
      </c>
      <c r="H692" s="49">
        <f>H693+H695</f>
        <v>7335.85586</v>
      </c>
    </row>
    <row r="693" spans="1:8" ht="37.5" customHeight="1">
      <c r="A693" s="87" t="s">
        <v>183</v>
      </c>
      <c r="B693" s="46" t="s">
        <v>215</v>
      </c>
      <c r="C693" s="46" t="s">
        <v>156</v>
      </c>
      <c r="D693" s="46" t="s">
        <v>505</v>
      </c>
      <c r="E693" s="46" t="s">
        <v>154</v>
      </c>
      <c r="F693" s="21">
        <f>F694</f>
        <v>250</v>
      </c>
      <c r="G693" s="21">
        <f>G694</f>
        <v>250</v>
      </c>
      <c r="H693" s="21">
        <f>H694</f>
        <v>250</v>
      </c>
    </row>
    <row r="694" spans="1:8" ht="52.5" customHeight="1">
      <c r="A694" s="50" t="s">
        <v>184</v>
      </c>
      <c r="B694" s="46" t="s">
        <v>215</v>
      </c>
      <c r="C694" s="46" t="s">
        <v>156</v>
      </c>
      <c r="D694" s="46" t="s">
        <v>505</v>
      </c>
      <c r="E694" s="46" t="s">
        <v>185</v>
      </c>
      <c r="F694" s="21">
        <v>250</v>
      </c>
      <c r="G694" s="21">
        <v>250</v>
      </c>
      <c r="H694" s="21">
        <v>250</v>
      </c>
    </row>
    <row r="695" spans="1:8" ht="48.75" customHeight="1">
      <c r="A695" s="50" t="s">
        <v>542</v>
      </c>
      <c r="B695" s="46" t="s">
        <v>215</v>
      </c>
      <c r="C695" s="46" t="s">
        <v>156</v>
      </c>
      <c r="D695" s="46" t="s">
        <v>698</v>
      </c>
      <c r="E695" s="46" t="s">
        <v>543</v>
      </c>
      <c r="F695" s="21">
        <f>F696</f>
        <v>7892.8135999999995</v>
      </c>
      <c r="G695" s="21">
        <f>G696</f>
        <v>7085.85586</v>
      </c>
      <c r="H695" s="21">
        <f>H696</f>
        <v>7085.85586</v>
      </c>
    </row>
    <row r="696" spans="1:8" ht="17.25" customHeight="1">
      <c r="A696" s="50" t="s">
        <v>544</v>
      </c>
      <c r="B696" s="46" t="s">
        <v>215</v>
      </c>
      <c r="C696" s="46" t="s">
        <v>156</v>
      </c>
      <c r="D696" s="46" t="s">
        <v>698</v>
      </c>
      <c r="E696" s="46" t="s">
        <v>545</v>
      </c>
      <c r="F696" s="21">
        <f>7085.85586+806.95774</f>
        <v>7892.8135999999995</v>
      </c>
      <c r="G696" s="21">
        <v>7085.85586</v>
      </c>
      <c r="H696" s="21">
        <v>7085.85586</v>
      </c>
    </row>
    <row r="697" spans="1:8" ht="93" customHeight="1">
      <c r="A697" s="119" t="s">
        <v>954</v>
      </c>
      <c r="B697" s="46" t="s">
        <v>215</v>
      </c>
      <c r="C697" s="46" t="s">
        <v>156</v>
      </c>
      <c r="D697" s="47" t="s">
        <v>786</v>
      </c>
      <c r="E697" s="47" t="s">
        <v>379</v>
      </c>
      <c r="F697" s="49">
        <f aca="true" t="shared" si="113" ref="F697:H698">F698</f>
        <v>0</v>
      </c>
      <c r="G697" s="49">
        <f t="shared" si="113"/>
        <v>13416.48</v>
      </c>
      <c r="H697" s="49">
        <f t="shared" si="113"/>
        <v>13416.48</v>
      </c>
    </row>
    <row r="698" spans="1:8" ht="17.25" customHeight="1">
      <c r="A698" s="50" t="s">
        <v>542</v>
      </c>
      <c r="B698" s="46" t="s">
        <v>215</v>
      </c>
      <c r="C698" s="46" t="s">
        <v>156</v>
      </c>
      <c r="D698" s="46" t="s">
        <v>786</v>
      </c>
      <c r="E698" s="46" t="s">
        <v>543</v>
      </c>
      <c r="F698" s="21">
        <f t="shared" si="113"/>
        <v>0</v>
      </c>
      <c r="G698" s="21">
        <f t="shared" si="113"/>
        <v>13416.48</v>
      </c>
      <c r="H698" s="21">
        <f t="shared" si="113"/>
        <v>13416.48</v>
      </c>
    </row>
    <row r="699" spans="1:8" ht="17.25" customHeight="1">
      <c r="A699" s="50" t="s">
        <v>544</v>
      </c>
      <c r="B699" s="46" t="s">
        <v>215</v>
      </c>
      <c r="C699" s="46" t="s">
        <v>156</v>
      </c>
      <c r="D699" s="46" t="s">
        <v>786</v>
      </c>
      <c r="E699" s="46" t="s">
        <v>545</v>
      </c>
      <c r="F699" s="21">
        <f>12784.77-12784.77</f>
        <v>0</v>
      </c>
      <c r="G699" s="21">
        <f>12784.77+631.71</f>
        <v>13416.48</v>
      </c>
      <c r="H699" s="21">
        <f>12784.77+631.71</f>
        <v>13416.48</v>
      </c>
    </row>
    <row r="700" spans="1:8" ht="17.25" customHeight="1" hidden="1">
      <c r="A700" s="50"/>
      <c r="B700" s="46"/>
      <c r="C700" s="46"/>
      <c r="D700" s="46"/>
      <c r="E700" s="46"/>
      <c r="F700" s="21"/>
      <c r="G700" s="21"/>
      <c r="H700" s="21"/>
    </row>
    <row r="701" spans="1:8" ht="17.25" customHeight="1" hidden="1">
      <c r="A701" s="50"/>
      <c r="B701" s="46"/>
      <c r="C701" s="46"/>
      <c r="D701" s="46"/>
      <c r="E701" s="46"/>
      <c r="F701" s="21"/>
      <c r="G701" s="21"/>
      <c r="H701" s="21"/>
    </row>
    <row r="702" spans="1:8" ht="17.25" customHeight="1" hidden="1">
      <c r="A702" s="50"/>
      <c r="B702" s="46"/>
      <c r="C702" s="46"/>
      <c r="D702" s="46"/>
      <c r="E702" s="46"/>
      <c r="F702" s="21"/>
      <c r="G702" s="21"/>
      <c r="H702" s="21"/>
    </row>
    <row r="703" spans="1:8" ht="17.25" customHeight="1" hidden="1">
      <c r="A703" s="50"/>
      <c r="B703" s="46"/>
      <c r="C703" s="46"/>
      <c r="D703" s="46"/>
      <c r="E703" s="46"/>
      <c r="F703" s="21"/>
      <c r="G703" s="21"/>
      <c r="H703" s="21"/>
    </row>
    <row r="704" spans="1:8" ht="17.25" customHeight="1" hidden="1">
      <c r="A704" s="50"/>
      <c r="B704" s="46"/>
      <c r="C704" s="46"/>
      <c r="D704" s="46"/>
      <c r="E704" s="46"/>
      <c r="F704" s="21"/>
      <c r="G704" s="21"/>
      <c r="H704" s="21"/>
    </row>
    <row r="705" spans="1:8" ht="112.5" customHeight="1">
      <c r="A705" s="45" t="s">
        <v>607</v>
      </c>
      <c r="B705" s="47" t="s">
        <v>215</v>
      </c>
      <c r="C705" s="47" t="s">
        <v>156</v>
      </c>
      <c r="D705" s="46" t="s">
        <v>696</v>
      </c>
      <c r="E705" s="47" t="s">
        <v>379</v>
      </c>
      <c r="F705" s="49">
        <f>F706+F708</f>
        <v>15187.98931</v>
      </c>
      <c r="G705" s="49">
        <f>G706+G708</f>
        <v>13015.68631</v>
      </c>
      <c r="H705" s="49">
        <f>H706+H708</f>
        <v>13455.81549</v>
      </c>
    </row>
    <row r="706" spans="1:8" ht="36.75" customHeight="1">
      <c r="A706" s="87" t="s">
        <v>183</v>
      </c>
      <c r="B706" s="46" t="s">
        <v>215</v>
      </c>
      <c r="C706" s="46" t="s">
        <v>156</v>
      </c>
      <c r="D706" s="46" t="s">
        <v>696</v>
      </c>
      <c r="E706" s="46" t="s">
        <v>154</v>
      </c>
      <c r="F706" s="21">
        <f>F707</f>
        <v>150</v>
      </c>
      <c r="G706" s="21">
        <f>G707</f>
        <v>150</v>
      </c>
      <c r="H706" s="21">
        <f>H707</f>
        <v>150</v>
      </c>
    </row>
    <row r="707" spans="1:8" ht="50.25" customHeight="1">
      <c r="A707" s="50" t="s">
        <v>184</v>
      </c>
      <c r="B707" s="46" t="s">
        <v>215</v>
      </c>
      <c r="C707" s="46" t="s">
        <v>156</v>
      </c>
      <c r="D707" s="46" t="s">
        <v>696</v>
      </c>
      <c r="E707" s="46" t="s">
        <v>185</v>
      </c>
      <c r="F707" s="21">
        <v>150</v>
      </c>
      <c r="G707" s="21">
        <v>150</v>
      </c>
      <c r="H707" s="21">
        <v>150</v>
      </c>
    </row>
    <row r="708" spans="1:8" ht="30" customHeight="1">
      <c r="A708" s="87" t="s">
        <v>197</v>
      </c>
      <c r="B708" s="46" t="s">
        <v>215</v>
      </c>
      <c r="C708" s="46" t="s">
        <v>156</v>
      </c>
      <c r="D708" s="46" t="s">
        <v>696</v>
      </c>
      <c r="E708" s="46" t="s">
        <v>155</v>
      </c>
      <c r="F708" s="21">
        <f>F709+F710</f>
        <v>15037.98931</v>
      </c>
      <c r="G708" s="21">
        <f>G709+G710</f>
        <v>12865.68631</v>
      </c>
      <c r="H708" s="21">
        <f>H709+H710</f>
        <v>13305.81549</v>
      </c>
    </row>
    <row r="709" spans="1:8" ht="30.75" customHeight="1">
      <c r="A709" s="50" t="s">
        <v>198</v>
      </c>
      <c r="B709" s="46" t="s">
        <v>215</v>
      </c>
      <c r="C709" s="46" t="s">
        <v>156</v>
      </c>
      <c r="D709" s="46" t="s">
        <v>696</v>
      </c>
      <c r="E709" s="46" t="s">
        <v>199</v>
      </c>
      <c r="F709" s="21">
        <v>12837.98931</v>
      </c>
      <c r="G709" s="21">
        <v>10865.68631</v>
      </c>
      <c r="H709" s="21">
        <v>11505.81549</v>
      </c>
    </row>
    <row r="710" spans="1:8" ht="30.75" customHeight="1">
      <c r="A710" s="87" t="s">
        <v>200</v>
      </c>
      <c r="B710" s="46" t="s">
        <v>215</v>
      </c>
      <c r="C710" s="46" t="s">
        <v>156</v>
      </c>
      <c r="D710" s="46" t="s">
        <v>696</v>
      </c>
      <c r="E710" s="46" t="s">
        <v>201</v>
      </c>
      <c r="F710" s="21">
        <v>2200</v>
      </c>
      <c r="G710" s="21">
        <v>2000</v>
      </c>
      <c r="H710" s="21">
        <v>1800</v>
      </c>
    </row>
    <row r="711" spans="1:8" ht="94.5" customHeight="1" hidden="1">
      <c r="A711" s="45" t="s">
        <v>609</v>
      </c>
      <c r="B711" s="47" t="s">
        <v>215</v>
      </c>
      <c r="C711" s="47" t="s">
        <v>156</v>
      </c>
      <c r="D711" s="46" t="s">
        <v>697</v>
      </c>
      <c r="E711" s="47" t="s">
        <v>379</v>
      </c>
      <c r="F711" s="49" t="e">
        <f>#REF!+#REF!</f>
        <v>#REF!</v>
      </c>
      <c r="G711" s="49" t="e">
        <f>#REF!+#REF!</f>
        <v>#REF!</v>
      </c>
      <c r="H711" s="49" t="e">
        <f>#REF!+#REF!</f>
        <v>#REF!</v>
      </c>
    </row>
    <row r="712" spans="1:8" ht="36.75" customHeight="1" hidden="1">
      <c r="A712" s="87" t="s">
        <v>183</v>
      </c>
      <c r="B712" s="46" t="s">
        <v>215</v>
      </c>
      <c r="C712" s="46" t="s">
        <v>156</v>
      </c>
      <c r="D712" s="46" t="s">
        <v>697</v>
      </c>
      <c r="E712" s="46" t="s">
        <v>154</v>
      </c>
      <c r="F712" s="21" t="e">
        <f>#REF!</f>
        <v>#REF!</v>
      </c>
      <c r="G712" s="21" t="e">
        <f>#REF!</f>
        <v>#REF!</v>
      </c>
      <c r="H712" s="21" t="e">
        <f>#REF!</f>
        <v>#REF!</v>
      </c>
    </row>
    <row r="713" spans="1:8" ht="50.25" customHeight="1" hidden="1">
      <c r="A713" s="50" t="s">
        <v>184</v>
      </c>
      <c r="B713" s="46" t="s">
        <v>215</v>
      </c>
      <c r="C713" s="46" t="s">
        <v>156</v>
      </c>
      <c r="D713" s="46" t="s">
        <v>697</v>
      </c>
      <c r="E713" s="46" t="s">
        <v>185</v>
      </c>
      <c r="F713" s="21" t="e">
        <f>#REF!</f>
        <v>#REF!</v>
      </c>
      <c r="G713" s="21" t="e">
        <f>#REF!</f>
        <v>#REF!</v>
      </c>
      <c r="H713" s="21" t="e">
        <f>#REF!</f>
        <v>#REF!</v>
      </c>
    </row>
    <row r="714" spans="1:8" ht="30.75" customHeight="1" hidden="1">
      <c r="A714" s="87" t="s">
        <v>197</v>
      </c>
      <c r="B714" s="46" t="s">
        <v>215</v>
      </c>
      <c r="C714" s="46" t="s">
        <v>156</v>
      </c>
      <c r="D714" s="46" t="s">
        <v>697</v>
      </c>
      <c r="E714" s="46" t="s">
        <v>155</v>
      </c>
      <c r="F714" s="21" t="e">
        <f>#REF!+#REF!</f>
        <v>#REF!</v>
      </c>
      <c r="G714" s="21" t="e">
        <f>#REF!+#REF!</f>
        <v>#REF!</v>
      </c>
      <c r="H714" s="21" t="e">
        <f>#REF!+#REF!</f>
        <v>#REF!</v>
      </c>
    </row>
    <row r="715" spans="1:8" ht="32.25" customHeight="1" hidden="1">
      <c r="A715" s="50" t="s">
        <v>198</v>
      </c>
      <c r="B715" s="46" t="s">
        <v>215</v>
      </c>
      <c r="C715" s="46" t="s">
        <v>156</v>
      </c>
      <c r="D715" s="46" t="s">
        <v>697</v>
      </c>
      <c r="E715" s="46" t="s">
        <v>199</v>
      </c>
      <c r="F715" s="21" t="e">
        <f>#REF!+#REF!</f>
        <v>#REF!</v>
      </c>
      <c r="G715" s="21" t="e">
        <f>#REF!+#REF!</f>
        <v>#REF!</v>
      </c>
      <c r="H715" s="21" t="e">
        <f>#REF!+#REF!</f>
        <v>#REF!</v>
      </c>
    </row>
    <row r="716" spans="1:8" s="165" customFormat="1" ht="18.75" customHeight="1">
      <c r="A716" s="142" t="s">
        <v>218</v>
      </c>
      <c r="B716" s="88" t="s">
        <v>162</v>
      </c>
      <c r="C716" s="88" t="s">
        <v>146</v>
      </c>
      <c r="D716" s="88" t="s">
        <v>300</v>
      </c>
      <c r="E716" s="88" t="s">
        <v>379</v>
      </c>
      <c r="F716" s="29">
        <f aca="true" t="shared" si="114" ref="F716:H717">F717</f>
        <v>9190.36</v>
      </c>
      <c r="G716" s="29">
        <f t="shared" si="114"/>
        <v>200</v>
      </c>
      <c r="H716" s="29">
        <f t="shared" si="114"/>
        <v>250</v>
      </c>
    </row>
    <row r="717" spans="1:8" ht="15.75" customHeight="1">
      <c r="A717" s="142" t="s">
        <v>321</v>
      </c>
      <c r="B717" s="88" t="s">
        <v>162</v>
      </c>
      <c r="C717" s="88" t="s">
        <v>147</v>
      </c>
      <c r="D717" s="88" t="s">
        <v>300</v>
      </c>
      <c r="E717" s="88" t="s">
        <v>379</v>
      </c>
      <c r="F717" s="29">
        <f t="shared" si="114"/>
        <v>9190.36</v>
      </c>
      <c r="G717" s="29">
        <f t="shared" si="114"/>
        <v>200</v>
      </c>
      <c r="H717" s="29">
        <f t="shared" si="114"/>
        <v>250</v>
      </c>
    </row>
    <row r="718" spans="1:8" ht="50.25" customHeight="1">
      <c r="A718" s="45" t="s">
        <v>909</v>
      </c>
      <c r="B718" s="47" t="s">
        <v>162</v>
      </c>
      <c r="C718" s="47" t="s">
        <v>147</v>
      </c>
      <c r="D718" s="47" t="s">
        <v>92</v>
      </c>
      <c r="E718" s="47" t="s">
        <v>379</v>
      </c>
      <c r="F718" s="49">
        <f>F719+F739+F744+F748+F755+F762</f>
        <v>9190.36</v>
      </c>
      <c r="G718" s="49">
        <f>G719+G739+G744+G748+G755+G762</f>
        <v>200</v>
      </c>
      <c r="H718" s="49">
        <f>H719+H739+H744+H748+H755+H762</f>
        <v>250</v>
      </c>
    </row>
    <row r="719" spans="1:8" ht="33" customHeight="1">
      <c r="A719" s="87" t="s">
        <v>219</v>
      </c>
      <c r="B719" s="46" t="s">
        <v>162</v>
      </c>
      <c r="C719" s="46" t="s">
        <v>147</v>
      </c>
      <c r="D719" s="46" t="s">
        <v>93</v>
      </c>
      <c r="E719" s="46" t="s">
        <v>379</v>
      </c>
      <c r="F719" s="21">
        <f>F720+F737</f>
        <v>150</v>
      </c>
      <c r="G719" s="21">
        <f>G720+G737</f>
        <v>200</v>
      </c>
      <c r="H719" s="21">
        <f>H720+H737</f>
        <v>250</v>
      </c>
    </row>
    <row r="720" spans="1:8" ht="32.25" customHeight="1">
      <c r="A720" s="87" t="s">
        <v>183</v>
      </c>
      <c r="B720" s="46" t="s">
        <v>162</v>
      </c>
      <c r="C720" s="46" t="s">
        <v>147</v>
      </c>
      <c r="D720" s="46" t="s">
        <v>93</v>
      </c>
      <c r="E720" s="46" t="s">
        <v>154</v>
      </c>
      <c r="F720" s="21">
        <f>F721</f>
        <v>150</v>
      </c>
      <c r="G720" s="21">
        <f>G721</f>
        <v>200</v>
      </c>
      <c r="H720" s="21">
        <f>H721</f>
        <v>250</v>
      </c>
    </row>
    <row r="721" spans="1:8" ht="49.5" customHeight="1">
      <c r="A721" s="50" t="s">
        <v>184</v>
      </c>
      <c r="B721" s="46" t="s">
        <v>162</v>
      </c>
      <c r="C721" s="46" t="s">
        <v>147</v>
      </c>
      <c r="D721" s="46" t="s">
        <v>93</v>
      </c>
      <c r="E721" s="46" t="s">
        <v>185</v>
      </c>
      <c r="F721" s="21">
        <v>150</v>
      </c>
      <c r="G721" s="21">
        <v>200</v>
      </c>
      <c r="H721" s="21">
        <v>250</v>
      </c>
    </row>
    <row r="722" spans="1:8" ht="49.5" customHeight="1" hidden="1">
      <c r="A722" s="160" t="s">
        <v>546</v>
      </c>
      <c r="B722" s="46" t="s">
        <v>162</v>
      </c>
      <c r="C722" s="46" t="s">
        <v>147</v>
      </c>
      <c r="D722" s="46" t="s">
        <v>93</v>
      </c>
      <c r="E722" s="88" t="s">
        <v>379</v>
      </c>
      <c r="F722" s="29" t="e">
        <f>#REF!+#REF!</f>
        <v>#REF!</v>
      </c>
      <c r="G722" s="29" t="e">
        <f>#REF!+#REF!</f>
        <v>#REF!</v>
      </c>
      <c r="H722" s="29" t="e">
        <f>#REF!+#REF!</f>
        <v>#REF!</v>
      </c>
    </row>
    <row r="723" spans="1:8" ht="83.25" customHeight="1" hidden="1">
      <c r="A723" s="119" t="s">
        <v>555</v>
      </c>
      <c r="B723" s="46" t="s">
        <v>162</v>
      </c>
      <c r="C723" s="46" t="s">
        <v>147</v>
      </c>
      <c r="D723" s="46" t="s">
        <v>93</v>
      </c>
      <c r="E723" s="47" t="s">
        <v>379</v>
      </c>
      <c r="F723" s="49" t="e">
        <f>#REF!</f>
        <v>#REF!</v>
      </c>
      <c r="G723" s="49" t="e">
        <f>#REF!</f>
        <v>#REF!</v>
      </c>
      <c r="H723" s="49" t="e">
        <f>#REF!</f>
        <v>#REF!</v>
      </c>
    </row>
    <row r="724" spans="1:8" ht="39.75" customHeight="1" hidden="1">
      <c r="A724" s="87" t="s">
        <v>183</v>
      </c>
      <c r="B724" s="46" t="s">
        <v>162</v>
      </c>
      <c r="C724" s="46" t="s">
        <v>147</v>
      </c>
      <c r="D724" s="46" t="s">
        <v>93</v>
      </c>
      <c r="E724" s="46" t="s">
        <v>154</v>
      </c>
      <c r="F724" s="21" t="e">
        <f>#REF!</f>
        <v>#REF!</v>
      </c>
      <c r="G724" s="21" t="e">
        <f>#REF!</f>
        <v>#REF!</v>
      </c>
      <c r="H724" s="21" t="e">
        <f>#REF!</f>
        <v>#REF!</v>
      </c>
    </row>
    <row r="725" spans="1:8" ht="64.5" customHeight="1" hidden="1">
      <c r="A725" s="50" t="s">
        <v>556</v>
      </c>
      <c r="B725" s="46" t="s">
        <v>162</v>
      </c>
      <c r="C725" s="46" t="s">
        <v>147</v>
      </c>
      <c r="D725" s="46" t="s">
        <v>93</v>
      </c>
      <c r="E725" s="46" t="s">
        <v>185</v>
      </c>
      <c r="F725" s="21" t="e">
        <f>#REF!</f>
        <v>#REF!</v>
      </c>
      <c r="G725" s="21" t="e">
        <f>#REF!</f>
        <v>#REF!</v>
      </c>
      <c r="H725" s="21" t="e">
        <f>#REF!</f>
        <v>#REF!</v>
      </c>
    </row>
    <row r="726" spans="1:8" ht="47.25" customHeight="1" hidden="1">
      <c r="A726" s="50" t="s">
        <v>542</v>
      </c>
      <c r="B726" s="46" t="s">
        <v>162</v>
      </c>
      <c r="C726" s="46" t="s">
        <v>147</v>
      </c>
      <c r="D726" s="46" t="s">
        <v>93</v>
      </c>
      <c r="E726" s="46" t="s">
        <v>543</v>
      </c>
      <c r="F726" s="21" t="e">
        <f>#REF!</f>
        <v>#REF!</v>
      </c>
      <c r="G726" s="21" t="e">
        <f>#REF!</f>
        <v>#REF!</v>
      </c>
      <c r="H726" s="21" t="e">
        <f>#REF!</f>
        <v>#REF!</v>
      </c>
    </row>
    <row r="727" spans="1:8" ht="15" customHeight="1" hidden="1">
      <c r="A727" s="50" t="s">
        <v>544</v>
      </c>
      <c r="B727" s="46" t="s">
        <v>162</v>
      </c>
      <c r="C727" s="46" t="s">
        <v>147</v>
      </c>
      <c r="D727" s="46" t="s">
        <v>93</v>
      </c>
      <c r="E727" s="46" t="s">
        <v>545</v>
      </c>
      <c r="F727" s="21" t="e">
        <f>#REF!</f>
        <v>#REF!</v>
      </c>
      <c r="G727" s="21" t="e">
        <f>#REF!</f>
        <v>#REF!</v>
      </c>
      <c r="H727" s="21" t="e">
        <f>#REF!</f>
        <v>#REF!</v>
      </c>
    </row>
    <row r="728" spans="1:8" ht="30" customHeight="1" hidden="1">
      <c r="A728" s="87" t="s">
        <v>548</v>
      </c>
      <c r="B728" s="46" t="s">
        <v>162</v>
      </c>
      <c r="C728" s="46" t="s">
        <v>147</v>
      </c>
      <c r="D728" s="46" t="s">
        <v>93</v>
      </c>
      <c r="E728" s="46" t="s">
        <v>207</v>
      </c>
      <c r="F728" s="21" t="e">
        <f>#REF!</f>
        <v>#REF!</v>
      </c>
      <c r="G728" s="21" t="e">
        <f>#REF!</f>
        <v>#REF!</v>
      </c>
      <c r="H728" s="21" t="e">
        <f>#REF!</f>
        <v>#REF!</v>
      </c>
    </row>
    <row r="729" spans="1:8" ht="19.5" customHeight="1" hidden="1">
      <c r="A729" s="87" t="s">
        <v>172</v>
      </c>
      <c r="B729" s="46" t="s">
        <v>162</v>
      </c>
      <c r="C729" s="46" t="s">
        <v>147</v>
      </c>
      <c r="D729" s="46" t="s">
        <v>93</v>
      </c>
      <c r="E729" s="46" t="s">
        <v>270</v>
      </c>
      <c r="F729" s="21" t="e">
        <f>#REF!</f>
        <v>#REF!</v>
      </c>
      <c r="G729" s="21" t="e">
        <f>#REF!</f>
        <v>#REF!</v>
      </c>
      <c r="H729" s="21" t="e">
        <f>#REF!</f>
        <v>#REF!</v>
      </c>
    </row>
    <row r="730" spans="1:8" ht="97.5" customHeight="1" hidden="1">
      <c r="A730" s="119" t="s">
        <v>557</v>
      </c>
      <c r="B730" s="46" t="s">
        <v>162</v>
      </c>
      <c r="C730" s="46" t="s">
        <v>147</v>
      </c>
      <c r="D730" s="46" t="s">
        <v>93</v>
      </c>
      <c r="E730" s="47" t="s">
        <v>379</v>
      </c>
      <c r="F730" s="49" t="e">
        <f>#REF!</f>
        <v>#REF!</v>
      </c>
      <c r="G730" s="49" t="e">
        <f>#REF!</f>
        <v>#REF!</v>
      </c>
      <c r="H730" s="49" t="e">
        <f>#REF!</f>
        <v>#REF!</v>
      </c>
    </row>
    <row r="731" spans="1:8" ht="38.25" customHeight="1" hidden="1">
      <c r="A731" s="87" t="s">
        <v>183</v>
      </c>
      <c r="B731" s="46" t="s">
        <v>162</v>
      </c>
      <c r="C731" s="46" t="s">
        <v>147</v>
      </c>
      <c r="D731" s="46" t="s">
        <v>93</v>
      </c>
      <c r="E731" s="46" t="s">
        <v>154</v>
      </c>
      <c r="F731" s="21" t="e">
        <f>#REF!</f>
        <v>#REF!</v>
      </c>
      <c r="G731" s="21" t="e">
        <f>#REF!</f>
        <v>#REF!</v>
      </c>
      <c r="H731" s="21" t="e">
        <f>#REF!</f>
        <v>#REF!</v>
      </c>
    </row>
    <row r="732" spans="1:8" ht="48.75" customHeight="1" hidden="1">
      <c r="A732" s="50" t="s">
        <v>556</v>
      </c>
      <c r="B732" s="46" t="s">
        <v>162</v>
      </c>
      <c r="C732" s="46" t="s">
        <v>147</v>
      </c>
      <c r="D732" s="46" t="s">
        <v>93</v>
      </c>
      <c r="E732" s="46" t="s">
        <v>185</v>
      </c>
      <c r="F732" s="21" t="e">
        <f>#REF!</f>
        <v>#REF!</v>
      </c>
      <c r="G732" s="21" t="e">
        <f>#REF!</f>
        <v>#REF!</v>
      </c>
      <c r="H732" s="21" t="e">
        <f>#REF!</f>
        <v>#REF!</v>
      </c>
    </row>
    <row r="733" spans="1:8" ht="49.5" customHeight="1" hidden="1">
      <c r="A733" s="50" t="s">
        <v>542</v>
      </c>
      <c r="B733" s="46" t="s">
        <v>162</v>
      </c>
      <c r="C733" s="46" t="s">
        <v>147</v>
      </c>
      <c r="D733" s="46" t="s">
        <v>93</v>
      </c>
      <c r="E733" s="46" t="s">
        <v>543</v>
      </c>
      <c r="F733" s="21" t="e">
        <f>#REF!</f>
        <v>#REF!</v>
      </c>
      <c r="G733" s="21" t="e">
        <f>#REF!</f>
        <v>#REF!</v>
      </c>
      <c r="H733" s="21" t="e">
        <f>#REF!</f>
        <v>#REF!</v>
      </c>
    </row>
    <row r="734" spans="1:8" ht="18" customHeight="1" hidden="1">
      <c r="A734" s="50" t="s">
        <v>544</v>
      </c>
      <c r="B734" s="46" t="s">
        <v>162</v>
      </c>
      <c r="C734" s="46" t="s">
        <v>147</v>
      </c>
      <c r="D734" s="46" t="s">
        <v>93</v>
      </c>
      <c r="E734" s="46" t="s">
        <v>545</v>
      </c>
      <c r="F734" s="21" t="e">
        <f>#REF!</f>
        <v>#REF!</v>
      </c>
      <c r="G734" s="21" t="e">
        <f>#REF!</f>
        <v>#REF!</v>
      </c>
      <c r="H734" s="21" t="e">
        <f>#REF!</f>
        <v>#REF!</v>
      </c>
    </row>
    <row r="735" spans="1:8" ht="45" customHeight="1" hidden="1">
      <c r="A735" s="87" t="s">
        <v>548</v>
      </c>
      <c r="B735" s="46" t="s">
        <v>162</v>
      </c>
      <c r="C735" s="46" t="s">
        <v>147</v>
      </c>
      <c r="D735" s="46" t="s">
        <v>93</v>
      </c>
      <c r="E735" s="46" t="s">
        <v>207</v>
      </c>
      <c r="F735" s="21" t="e">
        <f>#REF!</f>
        <v>#REF!</v>
      </c>
      <c r="G735" s="21" t="e">
        <f>#REF!</f>
        <v>#REF!</v>
      </c>
      <c r="H735" s="21" t="e">
        <f>#REF!</f>
        <v>#REF!</v>
      </c>
    </row>
    <row r="736" spans="1:8" ht="18" customHeight="1" hidden="1">
      <c r="A736" s="87" t="s">
        <v>172</v>
      </c>
      <c r="B736" s="46" t="s">
        <v>162</v>
      </c>
      <c r="C736" s="46" t="s">
        <v>147</v>
      </c>
      <c r="D736" s="46" t="s">
        <v>93</v>
      </c>
      <c r="E736" s="46" t="s">
        <v>270</v>
      </c>
      <c r="F736" s="21" t="e">
        <f>#REF!</f>
        <v>#REF!</v>
      </c>
      <c r="G736" s="21" t="e">
        <f>#REF!</f>
        <v>#REF!</v>
      </c>
      <c r="H736" s="21" t="e">
        <f>#REF!</f>
        <v>#REF!</v>
      </c>
    </row>
    <row r="737" spans="1:8" ht="54.75" customHeight="1" hidden="1">
      <c r="A737" s="87" t="s">
        <v>548</v>
      </c>
      <c r="B737" s="46" t="s">
        <v>162</v>
      </c>
      <c r="C737" s="46" t="s">
        <v>147</v>
      </c>
      <c r="D737" s="46" t="s">
        <v>93</v>
      </c>
      <c r="E737" s="46" t="s">
        <v>207</v>
      </c>
      <c r="F737" s="21">
        <f>F738</f>
        <v>0</v>
      </c>
      <c r="G737" s="21">
        <f>G738</f>
        <v>0</v>
      </c>
      <c r="H737" s="21">
        <f>H738</f>
        <v>0</v>
      </c>
    </row>
    <row r="738" spans="1:8" ht="18" customHeight="1" hidden="1">
      <c r="A738" s="87" t="s">
        <v>172</v>
      </c>
      <c r="B738" s="46" t="s">
        <v>162</v>
      </c>
      <c r="C738" s="46" t="s">
        <v>147</v>
      </c>
      <c r="D738" s="46" t="s">
        <v>93</v>
      </c>
      <c r="E738" s="46" t="s">
        <v>270</v>
      </c>
      <c r="F738" s="21"/>
      <c r="G738" s="21"/>
      <c r="H738" s="21"/>
    </row>
    <row r="739" spans="1:8" ht="51" customHeight="1">
      <c r="A739" s="45" t="s">
        <v>670</v>
      </c>
      <c r="B739" s="47" t="s">
        <v>162</v>
      </c>
      <c r="C739" s="47" t="s">
        <v>147</v>
      </c>
      <c r="D739" s="47" t="s">
        <v>666</v>
      </c>
      <c r="E739" s="47" t="s">
        <v>379</v>
      </c>
      <c r="F739" s="49">
        <f>F740+F742</f>
        <v>4800</v>
      </c>
      <c r="G739" s="49">
        <f>G740+G742</f>
        <v>0</v>
      </c>
      <c r="H739" s="49">
        <f>H740+H742</f>
        <v>0</v>
      </c>
    </row>
    <row r="740" spans="1:8" ht="36" customHeight="1">
      <c r="A740" s="87" t="s">
        <v>183</v>
      </c>
      <c r="B740" s="46" t="s">
        <v>162</v>
      </c>
      <c r="C740" s="46" t="s">
        <v>147</v>
      </c>
      <c r="D740" s="46" t="s">
        <v>666</v>
      </c>
      <c r="E740" s="46" t="s">
        <v>154</v>
      </c>
      <c r="F740" s="21">
        <f>F741</f>
        <v>500</v>
      </c>
      <c r="G740" s="21">
        <f>G741</f>
        <v>0</v>
      </c>
      <c r="H740" s="21">
        <f>H741</f>
        <v>0</v>
      </c>
    </row>
    <row r="741" spans="1:8" ht="47.25" customHeight="1">
      <c r="A741" s="50" t="s">
        <v>184</v>
      </c>
      <c r="B741" s="46" t="s">
        <v>162</v>
      </c>
      <c r="C741" s="46" t="s">
        <v>147</v>
      </c>
      <c r="D741" s="46" t="s">
        <v>666</v>
      </c>
      <c r="E741" s="46" t="s">
        <v>185</v>
      </c>
      <c r="F741" s="21">
        <v>500</v>
      </c>
      <c r="G741" s="21">
        <v>0</v>
      </c>
      <c r="H741" s="21">
        <v>0</v>
      </c>
    </row>
    <row r="742" spans="1:8" ht="18" customHeight="1">
      <c r="A742" s="50" t="s">
        <v>542</v>
      </c>
      <c r="B742" s="46" t="s">
        <v>162</v>
      </c>
      <c r="C742" s="46" t="s">
        <v>147</v>
      </c>
      <c r="D742" s="46" t="s">
        <v>666</v>
      </c>
      <c r="E742" s="46" t="s">
        <v>543</v>
      </c>
      <c r="F742" s="21">
        <f>F743</f>
        <v>4300</v>
      </c>
      <c r="G742" s="21">
        <f>G743</f>
        <v>0</v>
      </c>
      <c r="H742" s="21">
        <f>H743</f>
        <v>0</v>
      </c>
    </row>
    <row r="743" spans="1:8" ht="19.5" customHeight="1">
      <c r="A743" s="50" t="s">
        <v>544</v>
      </c>
      <c r="B743" s="46" t="s">
        <v>162</v>
      </c>
      <c r="C743" s="46" t="s">
        <v>147</v>
      </c>
      <c r="D743" s="46" t="s">
        <v>666</v>
      </c>
      <c r="E743" s="46" t="s">
        <v>545</v>
      </c>
      <c r="F743" s="21">
        <v>4300</v>
      </c>
      <c r="G743" s="21">
        <v>0</v>
      </c>
      <c r="H743" s="21">
        <v>0</v>
      </c>
    </row>
    <row r="744" spans="1:8" ht="48" customHeight="1">
      <c r="A744" s="142" t="s">
        <v>546</v>
      </c>
      <c r="B744" s="88" t="s">
        <v>162</v>
      </c>
      <c r="C744" s="88" t="s">
        <v>147</v>
      </c>
      <c r="D744" s="88" t="s">
        <v>300</v>
      </c>
      <c r="E744" s="88" t="s">
        <v>379</v>
      </c>
      <c r="F744" s="29">
        <f aca="true" t="shared" si="115" ref="F744:H746">F745</f>
        <v>59.360000000000014</v>
      </c>
      <c r="G744" s="29">
        <f t="shared" si="115"/>
        <v>0</v>
      </c>
      <c r="H744" s="29">
        <f t="shared" si="115"/>
        <v>0</v>
      </c>
    </row>
    <row r="745" spans="1:8" ht="100.5" customHeight="1">
      <c r="A745" s="87" t="s">
        <v>970</v>
      </c>
      <c r="B745" s="46" t="s">
        <v>162</v>
      </c>
      <c r="C745" s="46" t="s">
        <v>147</v>
      </c>
      <c r="D745" s="46" t="s">
        <v>958</v>
      </c>
      <c r="E745" s="46" t="s">
        <v>379</v>
      </c>
      <c r="F745" s="21">
        <f t="shared" si="115"/>
        <v>59.360000000000014</v>
      </c>
      <c r="G745" s="21">
        <f t="shared" si="115"/>
        <v>0</v>
      </c>
      <c r="H745" s="21">
        <f t="shared" si="115"/>
        <v>0</v>
      </c>
    </row>
    <row r="746" spans="1:8" ht="47.25" customHeight="1">
      <c r="A746" s="50" t="s">
        <v>965</v>
      </c>
      <c r="B746" s="46" t="s">
        <v>162</v>
      </c>
      <c r="C746" s="46" t="s">
        <v>147</v>
      </c>
      <c r="D746" s="46" t="s">
        <v>958</v>
      </c>
      <c r="E746" s="46" t="s">
        <v>543</v>
      </c>
      <c r="F746" s="21">
        <f t="shared" si="115"/>
        <v>59.360000000000014</v>
      </c>
      <c r="G746" s="21">
        <f t="shared" si="115"/>
        <v>0</v>
      </c>
      <c r="H746" s="21">
        <f t="shared" si="115"/>
        <v>0</v>
      </c>
    </row>
    <row r="747" spans="1:8" ht="17.25" customHeight="1">
      <c r="A747" s="50" t="s">
        <v>544</v>
      </c>
      <c r="B747" s="46" t="s">
        <v>162</v>
      </c>
      <c r="C747" s="46" t="s">
        <v>147</v>
      </c>
      <c r="D747" s="46" t="s">
        <v>958</v>
      </c>
      <c r="E747" s="46" t="s">
        <v>545</v>
      </c>
      <c r="F747" s="21">
        <f>133.36-74</f>
        <v>59.360000000000014</v>
      </c>
      <c r="G747" s="21">
        <v>0</v>
      </c>
      <c r="H747" s="21">
        <v>0</v>
      </c>
    </row>
    <row r="748" spans="1:8" ht="48.75" customHeight="1" hidden="1">
      <c r="A748" s="142" t="s">
        <v>846</v>
      </c>
      <c r="B748" s="88" t="s">
        <v>162</v>
      </c>
      <c r="C748" s="88" t="s">
        <v>147</v>
      </c>
      <c r="D748" s="88" t="s">
        <v>300</v>
      </c>
      <c r="E748" s="88" t="s">
        <v>379</v>
      </c>
      <c r="F748" s="29">
        <f>F749+F752</f>
        <v>0</v>
      </c>
      <c r="G748" s="29">
        <f>G749+G752</f>
        <v>0</v>
      </c>
      <c r="H748" s="29">
        <f>H749+H752</f>
        <v>0</v>
      </c>
    </row>
    <row r="749" spans="1:8" ht="97.5" customHeight="1" hidden="1">
      <c r="A749" s="119" t="s">
        <v>856</v>
      </c>
      <c r="B749" s="47" t="s">
        <v>162</v>
      </c>
      <c r="C749" s="47" t="s">
        <v>147</v>
      </c>
      <c r="D749" s="47" t="s">
        <v>783</v>
      </c>
      <c r="E749" s="47" t="s">
        <v>379</v>
      </c>
      <c r="F749" s="49">
        <f aca="true" t="shared" si="116" ref="F749:H750">F750</f>
        <v>0</v>
      </c>
      <c r="G749" s="49">
        <f t="shared" si="116"/>
        <v>0</v>
      </c>
      <c r="H749" s="49">
        <f t="shared" si="116"/>
        <v>0</v>
      </c>
    </row>
    <row r="750" spans="1:8" ht="31.5" customHeight="1" hidden="1">
      <c r="A750" s="87" t="s">
        <v>183</v>
      </c>
      <c r="B750" s="46" t="s">
        <v>162</v>
      </c>
      <c r="C750" s="46" t="s">
        <v>147</v>
      </c>
      <c r="D750" s="46" t="s">
        <v>783</v>
      </c>
      <c r="E750" s="46" t="s">
        <v>154</v>
      </c>
      <c r="F750" s="21">
        <f t="shared" si="116"/>
        <v>0</v>
      </c>
      <c r="G750" s="21">
        <f t="shared" si="116"/>
        <v>0</v>
      </c>
      <c r="H750" s="21">
        <f t="shared" si="116"/>
        <v>0</v>
      </c>
    </row>
    <row r="751" spans="1:8" ht="48.75" customHeight="1" hidden="1">
      <c r="A751" s="50" t="s">
        <v>184</v>
      </c>
      <c r="B751" s="46" t="s">
        <v>162</v>
      </c>
      <c r="C751" s="46" t="s">
        <v>147</v>
      </c>
      <c r="D751" s="46" t="s">
        <v>783</v>
      </c>
      <c r="E751" s="46" t="s">
        <v>185</v>
      </c>
      <c r="F751" s="21"/>
      <c r="G751" s="21"/>
      <c r="H751" s="21"/>
    </row>
    <row r="752" spans="1:8" ht="65.25" customHeight="1" hidden="1">
      <c r="A752" s="45" t="s">
        <v>848</v>
      </c>
      <c r="B752" s="47" t="s">
        <v>162</v>
      </c>
      <c r="C752" s="47" t="s">
        <v>147</v>
      </c>
      <c r="D752" s="47" t="s">
        <v>844</v>
      </c>
      <c r="E752" s="47" t="s">
        <v>379</v>
      </c>
      <c r="F752" s="49">
        <f aca="true" t="shared" si="117" ref="F752:H753">F753</f>
        <v>0</v>
      </c>
      <c r="G752" s="49">
        <f t="shared" si="117"/>
        <v>0</v>
      </c>
      <c r="H752" s="49">
        <f t="shared" si="117"/>
        <v>0</v>
      </c>
    </row>
    <row r="753" spans="1:8" ht="35.25" customHeight="1" hidden="1">
      <c r="A753" s="87" t="s">
        <v>183</v>
      </c>
      <c r="B753" s="46" t="s">
        <v>162</v>
      </c>
      <c r="C753" s="46" t="s">
        <v>147</v>
      </c>
      <c r="D753" s="46" t="s">
        <v>844</v>
      </c>
      <c r="E753" s="46" t="s">
        <v>154</v>
      </c>
      <c r="F753" s="21">
        <f t="shared" si="117"/>
        <v>0</v>
      </c>
      <c r="G753" s="21">
        <f t="shared" si="117"/>
        <v>0</v>
      </c>
      <c r="H753" s="21">
        <f t="shared" si="117"/>
        <v>0</v>
      </c>
    </row>
    <row r="754" spans="1:8" ht="48.75" customHeight="1" hidden="1">
      <c r="A754" s="50" t="s">
        <v>184</v>
      </c>
      <c r="B754" s="46" t="s">
        <v>162</v>
      </c>
      <c r="C754" s="46" t="s">
        <v>147</v>
      </c>
      <c r="D754" s="46" t="s">
        <v>844</v>
      </c>
      <c r="E754" s="46" t="s">
        <v>185</v>
      </c>
      <c r="F754" s="21"/>
      <c r="G754" s="21"/>
      <c r="H754" s="21"/>
    </row>
    <row r="755" spans="1:8" ht="64.5" customHeight="1">
      <c r="A755" s="160" t="s">
        <v>839</v>
      </c>
      <c r="B755" s="88" t="s">
        <v>162</v>
      </c>
      <c r="C755" s="88" t="s">
        <v>147</v>
      </c>
      <c r="D755" s="88" t="s">
        <v>300</v>
      </c>
      <c r="E755" s="88" t="s">
        <v>379</v>
      </c>
      <c r="F755" s="29">
        <f>F756+F759</f>
        <v>4107</v>
      </c>
      <c r="G755" s="29">
        <f>G756+G759</f>
        <v>0</v>
      </c>
      <c r="H755" s="29">
        <f>H756+H759</f>
        <v>0</v>
      </c>
    </row>
    <row r="756" spans="1:8" ht="95.25" customHeight="1">
      <c r="A756" s="119" t="s">
        <v>813</v>
      </c>
      <c r="B756" s="47" t="s">
        <v>162</v>
      </c>
      <c r="C756" s="47" t="s">
        <v>147</v>
      </c>
      <c r="D756" s="47" t="s">
        <v>784</v>
      </c>
      <c r="E756" s="47" t="s">
        <v>379</v>
      </c>
      <c r="F756" s="49">
        <f aca="true" t="shared" si="118" ref="F756:H757">F757</f>
        <v>4065.93</v>
      </c>
      <c r="G756" s="49">
        <f t="shared" si="118"/>
        <v>0</v>
      </c>
      <c r="H756" s="49">
        <f t="shared" si="118"/>
        <v>0</v>
      </c>
    </row>
    <row r="757" spans="1:8" ht="36" customHeight="1">
      <c r="A757" s="87" t="s">
        <v>183</v>
      </c>
      <c r="B757" s="46" t="s">
        <v>162</v>
      </c>
      <c r="C757" s="46" t="s">
        <v>147</v>
      </c>
      <c r="D757" s="46" t="s">
        <v>784</v>
      </c>
      <c r="E757" s="46" t="s">
        <v>154</v>
      </c>
      <c r="F757" s="21">
        <f t="shared" si="118"/>
        <v>4065.93</v>
      </c>
      <c r="G757" s="21">
        <f t="shared" si="118"/>
        <v>0</v>
      </c>
      <c r="H757" s="21">
        <f t="shared" si="118"/>
        <v>0</v>
      </c>
    </row>
    <row r="758" spans="1:8" ht="48" customHeight="1">
      <c r="A758" s="50" t="s">
        <v>184</v>
      </c>
      <c r="B758" s="46" t="s">
        <v>162</v>
      </c>
      <c r="C758" s="46" t="s">
        <v>147</v>
      </c>
      <c r="D758" s="46" t="s">
        <v>784</v>
      </c>
      <c r="E758" s="46" t="s">
        <v>185</v>
      </c>
      <c r="F758" s="21">
        <v>4065.93</v>
      </c>
      <c r="G758" s="21">
        <v>0</v>
      </c>
      <c r="H758" s="21">
        <v>0</v>
      </c>
    </row>
    <row r="759" spans="1:8" ht="128.25" customHeight="1">
      <c r="A759" s="119" t="s">
        <v>857</v>
      </c>
      <c r="B759" s="47" t="s">
        <v>162</v>
      </c>
      <c r="C759" s="47" t="s">
        <v>147</v>
      </c>
      <c r="D759" s="47" t="s">
        <v>963</v>
      </c>
      <c r="E759" s="47" t="s">
        <v>379</v>
      </c>
      <c r="F759" s="49">
        <f aca="true" t="shared" si="119" ref="F759:H760">F760</f>
        <v>41.07</v>
      </c>
      <c r="G759" s="49">
        <f t="shared" si="119"/>
        <v>0</v>
      </c>
      <c r="H759" s="49">
        <f t="shared" si="119"/>
        <v>0</v>
      </c>
    </row>
    <row r="760" spans="1:8" ht="39.75" customHeight="1">
      <c r="A760" s="87" t="s">
        <v>183</v>
      </c>
      <c r="B760" s="46" t="s">
        <v>162</v>
      </c>
      <c r="C760" s="46" t="s">
        <v>147</v>
      </c>
      <c r="D760" s="46" t="s">
        <v>963</v>
      </c>
      <c r="E760" s="46" t="s">
        <v>154</v>
      </c>
      <c r="F760" s="21">
        <f t="shared" si="119"/>
        <v>41.07</v>
      </c>
      <c r="G760" s="21">
        <f t="shared" si="119"/>
        <v>0</v>
      </c>
      <c r="H760" s="21">
        <f t="shared" si="119"/>
        <v>0</v>
      </c>
    </row>
    <row r="761" spans="1:8" ht="51" customHeight="1">
      <c r="A761" s="50" t="s">
        <v>184</v>
      </c>
      <c r="B761" s="46" t="s">
        <v>162</v>
      </c>
      <c r="C761" s="46" t="s">
        <v>147</v>
      </c>
      <c r="D761" s="46" t="s">
        <v>963</v>
      </c>
      <c r="E761" s="46" t="s">
        <v>185</v>
      </c>
      <c r="F761" s="21">
        <v>41.07</v>
      </c>
      <c r="G761" s="21">
        <v>0</v>
      </c>
      <c r="H761" s="21">
        <v>0</v>
      </c>
    </row>
    <row r="762" spans="1:8" ht="33" customHeight="1">
      <c r="A762" s="160" t="s">
        <v>845</v>
      </c>
      <c r="B762" s="88" t="s">
        <v>162</v>
      </c>
      <c r="C762" s="88" t="s">
        <v>147</v>
      </c>
      <c r="D762" s="88" t="s">
        <v>300</v>
      </c>
      <c r="E762" s="88" t="s">
        <v>379</v>
      </c>
      <c r="F762" s="29">
        <f>F766</f>
        <v>74</v>
      </c>
      <c r="G762" s="29">
        <f>G766</f>
        <v>0</v>
      </c>
      <c r="H762" s="29">
        <f>H766</f>
        <v>0</v>
      </c>
    </row>
    <row r="763" spans="1:8" ht="48" customHeight="1" hidden="1">
      <c r="A763" s="119" t="s">
        <v>858</v>
      </c>
      <c r="B763" s="46" t="s">
        <v>162</v>
      </c>
      <c r="C763" s="46" t="s">
        <v>147</v>
      </c>
      <c r="D763" s="46" t="s">
        <v>859</v>
      </c>
      <c r="E763" s="46" t="s">
        <v>379</v>
      </c>
      <c r="F763" s="21" t="e">
        <f>#REF!+#REF!</f>
        <v>#REF!</v>
      </c>
      <c r="G763" s="21" t="e">
        <f>#REF!+#REF!</f>
        <v>#REF!</v>
      </c>
      <c r="H763" s="21" t="e">
        <f>#REF!+#REF!</f>
        <v>#REF!</v>
      </c>
    </row>
    <row r="764" spans="1:8" ht="33" customHeight="1" hidden="1">
      <c r="A764" s="87" t="s">
        <v>183</v>
      </c>
      <c r="B764" s="46" t="s">
        <v>162</v>
      </c>
      <c r="C764" s="46" t="s">
        <v>147</v>
      </c>
      <c r="D764" s="46" t="s">
        <v>859</v>
      </c>
      <c r="E764" s="46" t="s">
        <v>154</v>
      </c>
      <c r="F764" s="21" t="e">
        <f>#REF!+#REF!</f>
        <v>#REF!</v>
      </c>
      <c r="G764" s="21" t="e">
        <f>#REF!+#REF!</f>
        <v>#REF!</v>
      </c>
      <c r="H764" s="21" t="e">
        <f>#REF!+#REF!</f>
        <v>#REF!</v>
      </c>
    </row>
    <row r="765" spans="1:8" ht="33" customHeight="1" hidden="1">
      <c r="A765" s="50" t="s">
        <v>184</v>
      </c>
      <c r="B765" s="46" t="s">
        <v>162</v>
      </c>
      <c r="C765" s="46" t="s">
        <v>147</v>
      </c>
      <c r="D765" s="46" t="s">
        <v>859</v>
      </c>
      <c r="E765" s="46" t="s">
        <v>185</v>
      </c>
      <c r="F765" s="21" t="e">
        <f>#REF!+#REF!</f>
        <v>#REF!</v>
      </c>
      <c r="G765" s="21" t="e">
        <f>#REF!+#REF!</f>
        <v>#REF!</v>
      </c>
      <c r="H765" s="21" t="e">
        <f>#REF!+#REF!</f>
        <v>#REF!</v>
      </c>
    </row>
    <row r="766" spans="1:8" ht="78" customHeight="1">
      <c r="A766" s="119" t="s">
        <v>850</v>
      </c>
      <c r="B766" s="47" t="s">
        <v>162</v>
      </c>
      <c r="C766" s="47" t="s">
        <v>147</v>
      </c>
      <c r="D766" s="47" t="s">
        <v>960</v>
      </c>
      <c r="E766" s="47" t="s">
        <v>379</v>
      </c>
      <c r="F766" s="49">
        <f aca="true" t="shared" si="120" ref="F766:H767">F767</f>
        <v>74</v>
      </c>
      <c r="G766" s="49">
        <f t="shared" si="120"/>
        <v>0</v>
      </c>
      <c r="H766" s="49">
        <f t="shared" si="120"/>
        <v>0</v>
      </c>
    </row>
    <row r="767" spans="1:8" ht="34.5" customHeight="1">
      <c r="A767" s="87" t="s">
        <v>183</v>
      </c>
      <c r="B767" s="46" t="s">
        <v>162</v>
      </c>
      <c r="C767" s="46" t="s">
        <v>147</v>
      </c>
      <c r="D767" s="46" t="s">
        <v>960</v>
      </c>
      <c r="E767" s="46" t="s">
        <v>154</v>
      </c>
      <c r="F767" s="21">
        <f t="shared" si="120"/>
        <v>74</v>
      </c>
      <c r="G767" s="21">
        <f t="shared" si="120"/>
        <v>0</v>
      </c>
      <c r="H767" s="21">
        <f t="shared" si="120"/>
        <v>0</v>
      </c>
    </row>
    <row r="768" spans="1:8" ht="48" customHeight="1">
      <c r="A768" s="50" t="s">
        <v>184</v>
      </c>
      <c r="B768" s="46" t="s">
        <v>162</v>
      </c>
      <c r="C768" s="46" t="s">
        <v>147</v>
      </c>
      <c r="D768" s="46" t="s">
        <v>960</v>
      </c>
      <c r="E768" s="46" t="s">
        <v>185</v>
      </c>
      <c r="F768" s="21">
        <v>74</v>
      </c>
      <c r="G768" s="21">
        <v>0</v>
      </c>
      <c r="H768" s="21">
        <v>0</v>
      </c>
    </row>
    <row r="769" spans="1:8" ht="48" customHeight="1" hidden="1">
      <c r="A769" s="142" t="s">
        <v>640</v>
      </c>
      <c r="B769" s="88" t="s">
        <v>162</v>
      </c>
      <c r="C769" s="88" t="s">
        <v>147</v>
      </c>
      <c r="D769" s="88" t="s">
        <v>92</v>
      </c>
      <c r="E769" s="88" t="s">
        <v>379</v>
      </c>
      <c r="F769" s="29">
        <f>F770+F773</f>
        <v>0</v>
      </c>
      <c r="G769" s="29">
        <f>G770+G773</f>
        <v>0</v>
      </c>
      <c r="H769" s="29">
        <f>H770+H773</f>
        <v>0</v>
      </c>
    </row>
    <row r="770" spans="1:8" ht="85.5" customHeight="1" hidden="1">
      <c r="A770" s="119" t="s">
        <v>647</v>
      </c>
      <c r="B770" s="46" t="s">
        <v>162</v>
      </c>
      <c r="C770" s="46" t="s">
        <v>147</v>
      </c>
      <c r="D770" s="46" t="s">
        <v>642</v>
      </c>
      <c r="E770" s="46" t="s">
        <v>379</v>
      </c>
      <c r="F770" s="21">
        <f aca="true" t="shared" si="121" ref="F770:H771">F771</f>
        <v>0</v>
      </c>
      <c r="G770" s="21">
        <f t="shared" si="121"/>
        <v>0</v>
      </c>
      <c r="H770" s="21">
        <f t="shared" si="121"/>
        <v>0</v>
      </c>
    </row>
    <row r="771" spans="1:8" ht="45" customHeight="1" hidden="1">
      <c r="A771" s="87" t="s">
        <v>548</v>
      </c>
      <c r="B771" s="46" t="s">
        <v>162</v>
      </c>
      <c r="C771" s="46" t="s">
        <v>147</v>
      </c>
      <c r="D771" s="46" t="s">
        <v>642</v>
      </c>
      <c r="E771" s="46" t="s">
        <v>207</v>
      </c>
      <c r="F771" s="21">
        <f t="shared" si="121"/>
        <v>0</v>
      </c>
      <c r="G771" s="21">
        <f t="shared" si="121"/>
        <v>0</v>
      </c>
      <c r="H771" s="21">
        <f t="shared" si="121"/>
        <v>0</v>
      </c>
    </row>
    <row r="772" spans="1:8" ht="18.75" customHeight="1" hidden="1">
      <c r="A772" s="87" t="s">
        <v>172</v>
      </c>
      <c r="B772" s="46" t="s">
        <v>162</v>
      </c>
      <c r="C772" s="46" t="s">
        <v>147</v>
      </c>
      <c r="D772" s="46" t="s">
        <v>642</v>
      </c>
      <c r="E772" s="46" t="s">
        <v>270</v>
      </c>
      <c r="F772" s="21"/>
      <c r="G772" s="21"/>
      <c r="H772" s="21"/>
    </row>
    <row r="773" spans="1:8" ht="93.75" customHeight="1" hidden="1">
      <c r="A773" s="119" t="s">
        <v>648</v>
      </c>
      <c r="B773" s="46" t="s">
        <v>162</v>
      </c>
      <c r="C773" s="46" t="s">
        <v>147</v>
      </c>
      <c r="D773" s="46" t="s">
        <v>643</v>
      </c>
      <c r="E773" s="46" t="s">
        <v>379</v>
      </c>
      <c r="F773" s="21">
        <f aca="true" t="shared" si="122" ref="F773:H774">F774</f>
        <v>0</v>
      </c>
      <c r="G773" s="21">
        <f t="shared" si="122"/>
        <v>0</v>
      </c>
      <c r="H773" s="21">
        <f t="shared" si="122"/>
        <v>0</v>
      </c>
    </row>
    <row r="774" spans="1:8" ht="48.75" customHeight="1" hidden="1">
      <c r="A774" s="87" t="s">
        <v>548</v>
      </c>
      <c r="B774" s="46" t="s">
        <v>162</v>
      </c>
      <c r="C774" s="46" t="s">
        <v>147</v>
      </c>
      <c r="D774" s="46" t="s">
        <v>643</v>
      </c>
      <c r="E774" s="46" t="s">
        <v>207</v>
      </c>
      <c r="F774" s="21">
        <f t="shared" si="122"/>
        <v>0</v>
      </c>
      <c r="G774" s="21">
        <f t="shared" si="122"/>
        <v>0</v>
      </c>
      <c r="H774" s="21">
        <f t="shared" si="122"/>
        <v>0</v>
      </c>
    </row>
    <row r="775" spans="1:8" ht="18.75" customHeight="1" hidden="1">
      <c r="A775" s="87" t="s">
        <v>172</v>
      </c>
      <c r="B775" s="46" t="s">
        <v>162</v>
      </c>
      <c r="C775" s="46" t="s">
        <v>147</v>
      </c>
      <c r="D775" s="46" t="s">
        <v>643</v>
      </c>
      <c r="E775" s="46" t="s">
        <v>270</v>
      </c>
      <c r="F775" s="21"/>
      <c r="G775" s="21"/>
      <c r="H775" s="21"/>
    </row>
    <row r="776" spans="1:8" ht="64.5" customHeight="1" hidden="1">
      <c r="A776" s="142" t="s">
        <v>671</v>
      </c>
      <c r="B776" s="88" t="s">
        <v>162</v>
      </c>
      <c r="C776" s="88" t="s">
        <v>147</v>
      </c>
      <c r="D776" s="88" t="s">
        <v>92</v>
      </c>
      <c r="E776" s="88" t="s">
        <v>379</v>
      </c>
      <c r="F776" s="29">
        <f>F777+F780</f>
        <v>0</v>
      </c>
      <c r="G776" s="29">
        <f>G777+G780</f>
        <v>0</v>
      </c>
      <c r="H776" s="29">
        <f>H777+H780</f>
        <v>0</v>
      </c>
    </row>
    <row r="777" spans="1:8" ht="96.75" customHeight="1" hidden="1">
      <c r="A777" s="119" t="s">
        <v>673</v>
      </c>
      <c r="B777" s="47" t="s">
        <v>162</v>
      </c>
      <c r="C777" s="47" t="s">
        <v>147</v>
      </c>
      <c r="D777" s="47" t="s">
        <v>672</v>
      </c>
      <c r="E777" s="47" t="s">
        <v>379</v>
      </c>
      <c r="F777" s="49">
        <f aca="true" t="shared" si="123" ref="F777:H778">F778</f>
        <v>0</v>
      </c>
      <c r="G777" s="49">
        <f t="shared" si="123"/>
        <v>0</v>
      </c>
      <c r="H777" s="49">
        <f t="shared" si="123"/>
        <v>0</v>
      </c>
    </row>
    <row r="778" spans="1:8" ht="36" customHeight="1" hidden="1">
      <c r="A778" s="87" t="s">
        <v>183</v>
      </c>
      <c r="B778" s="46" t="s">
        <v>162</v>
      </c>
      <c r="C778" s="46" t="s">
        <v>147</v>
      </c>
      <c r="D778" s="46" t="s">
        <v>672</v>
      </c>
      <c r="E778" s="46" t="s">
        <v>154</v>
      </c>
      <c r="F778" s="21">
        <f t="shared" si="123"/>
        <v>0</v>
      </c>
      <c r="G778" s="21">
        <f t="shared" si="123"/>
        <v>0</v>
      </c>
      <c r="H778" s="21">
        <f t="shared" si="123"/>
        <v>0</v>
      </c>
    </row>
    <row r="779" spans="1:8" ht="48" customHeight="1" hidden="1">
      <c r="A779" s="50" t="s">
        <v>184</v>
      </c>
      <c r="B779" s="46" t="s">
        <v>162</v>
      </c>
      <c r="C779" s="46" t="s">
        <v>147</v>
      </c>
      <c r="D779" s="46" t="s">
        <v>672</v>
      </c>
      <c r="E779" s="46" t="s">
        <v>185</v>
      </c>
      <c r="F779" s="21"/>
      <c r="G779" s="21"/>
      <c r="H779" s="21"/>
    </row>
    <row r="780" spans="1:8" ht="114.75" customHeight="1" hidden="1">
      <c r="A780" s="45" t="s">
        <v>674</v>
      </c>
      <c r="B780" s="47" t="s">
        <v>162</v>
      </c>
      <c r="C780" s="47" t="s">
        <v>147</v>
      </c>
      <c r="D780" s="47" t="s">
        <v>675</v>
      </c>
      <c r="E780" s="47" t="s">
        <v>379</v>
      </c>
      <c r="F780" s="49">
        <f aca="true" t="shared" si="124" ref="F780:H781">F781</f>
        <v>0</v>
      </c>
      <c r="G780" s="49">
        <f t="shared" si="124"/>
        <v>0</v>
      </c>
      <c r="H780" s="49">
        <f t="shared" si="124"/>
        <v>0</v>
      </c>
    </row>
    <row r="781" spans="1:8" ht="36" customHeight="1" hidden="1">
      <c r="A781" s="87" t="s">
        <v>183</v>
      </c>
      <c r="B781" s="46" t="s">
        <v>162</v>
      </c>
      <c r="C781" s="46" t="s">
        <v>147</v>
      </c>
      <c r="D781" s="46" t="s">
        <v>675</v>
      </c>
      <c r="E781" s="46" t="s">
        <v>154</v>
      </c>
      <c r="F781" s="21">
        <f t="shared" si="124"/>
        <v>0</v>
      </c>
      <c r="G781" s="21">
        <f t="shared" si="124"/>
        <v>0</v>
      </c>
      <c r="H781" s="21">
        <f t="shared" si="124"/>
        <v>0</v>
      </c>
    </row>
    <row r="782" spans="1:8" ht="47.25" customHeight="1" hidden="1">
      <c r="A782" s="50" t="s">
        <v>184</v>
      </c>
      <c r="B782" s="46" t="s">
        <v>162</v>
      </c>
      <c r="C782" s="46" t="s">
        <v>147</v>
      </c>
      <c r="D782" s="46" t="s">
        <v>675</v>
      </c>
      <c r="E782" s="46" t="s">
        <v>185</v>
      </c>
      <c r="F782" s="21"/>
      <c r="G782" s="21"/>
      <c r="H782" s="21"/>
    </row>
    <row r="783" spans="1:8" s="165" customFormat="1" ht="49.5" customHeight="1">
      <c r="A783" s="142" t="s">
        <v>220</v>
      </c>
      <c r="B783" s="88" t="s">
        <v>164</v>
      </c>
      <c r="C783" s="88" t="s">
        <v>146</v>
      </c>
      <c r="D783" s="88" t="s">
        <v>300</v>
      </c>
      <c r="E783" s="88" t="s">
        <v>379</v>
      </c>
      <c r="F783" s="29">
        <f aca="true" t="shared" si="125" ref="F783:F793">F784</f>
        <v>110</v>
      </c>
      <c r="G783" s="29">
        <f aca="true" t="shared" si="126" ref="G783:H793">G784</f>
        <v>110</v>
      </c>
      <c r="H783" s="29">
        <f t="shared" si="126"/>
        <v>110</v>
      </c>
    </row>
    <row r="784" spans="1:8" ht="33.75" customHeight="1">
      <c r="A784" s="87" t="s">
        <v>385</v>
      </c>
      <c r="B784" s="46" t="s">
        <v>164</v>
      </c>
      <c r="C784" s="46" t="s">
        <v>145</v>
      </c>
      <c r="D784" s="46" t="s">
        <v>300</v>
      </c>
      <c r="E784" s="46" t="s">
        <v>379</v>
      </c>
      <c r="F784" s="21">
        <f>F785+F790</f>
        <v>110</v>
      </c>
      <c r="G784" s="21">
        <f>G785+G790</f>
        <v>110</v>
      </c>
      <c r="H784" s="21">
        <f>H785+H790</f>
        <v>110</v>
      </c>
    </row>
    <row r="785" spans="1:8" ht="78" customHeight="1">
      <c r="A785" s="45" t="s">
        <v>790</v>
      </c>
      <c r="B785" s="47" t="s">
        <v>164</v>
      </c>
      <c r="C785" s="47" t="s">
        <v>145</v>
      </c>
      <c r="D785" s="47" t="s">
        <v>476</v>
      </c>
      <c r="E785" s="47" t="s">
        <v>379</v>
      </c>
      <c r="F785" s="49">
        <f>F786</f>
        <v>110</v>
      </c>
      <c r="G785" s="49">
        <f t="shared" si="126"/>
        <v>110</v>
      </c>
      <c r="H785" s="49">
        <f t="shared" si="126"/>
        <v>0</v>
      </c>
    </row>
    <row r="786" spans="1:8" ht="33" customHeight="1">
      <c r="A786" s="87" t="s">
        <v>329</v>
      </c>
      <c r="B786" s="46" t="s">
        <v>164</v>
      </c>
      <c r="C786" s="46" t="s">
        <v>145</v>
      </c>
      <c r="D786" s="46" t="s">
        <v>472</v>
      </c>
      <c r="E786" s="46" t="s">
        <v>379</v>
      </c>
      <c r="F786" s="21">
        <f t="shared" si="125"/>
        <v>110</v>
      </c>
      <c r="G786" s="21">
        <f t="shared" si="126"/>
        <v>110</v>
      </c>
      <c r="H786" s="21">
        <f t="shared" si="126"/>
        <v>0</v>
      </c>
    </row>
    <row r="787" spans="1:8" ht="23.25" customHeight="1">
      <c r="A787" s="87" t="s">
        <v>481</v>
      </c>
      <c r="B787" s="46" t="s">
        <v>164</v>
      </c>
      <c r="C787" s="46" t="s">
        <v>145</v>
      </c>
      <c r="D787" s="46" t="s">
        <v>472</v>
      </c>
      <c r="E787" s="46" t="s">
        <v>379</v>
      </c>
      <c r="F787" s="21">
        <f t="shared" si="125"/>
        <v>110</v>
      </c>
      <c r="G787" s="21">
        <f t="shared" si="126"/>
        <v>110</v>
      </c>
      <c r="H787" s="21">
        <f t="shared" si="126"/>
        <v>0</v>
      </c>
    </row>
    <row r="788" spans="1:8" ht="33" customHeight="1">
      <c r="A788" s="87" t="s">
        <v>202</v>
      </c>
      <c r="B788" s="46" t="s">
        <v>164</v>
      </c>
      <c r="C788" s="46" t="s">
        <v>145</v>
      </c>
      <c r="D788" s="46" t="s">
        <v>472</v>
      </c>
      <c r="E788" s="46" t="s">
        <v>203</v>
      </c>
      <c r="F788" s="21">
        <f t="shared" si="125"/>
        <v>110</v>
      </c>
      <c r="G788" s="21">
        <f t="shared" si="126"/>
        <v>110</v>
      </c>
      <c r="H788" s="21">
        <f t="shared" si="126"/>
        <v>0</v>
      </c>
    </row>
    <row r="789" spans="1:8" ht="17.25" customHeight="1">
      <c r="A789" s="87" t="s">
        <v>222</v>
      </c>
      <c r="B789" s="46" t="s">
        <v>164</v>
      </c>
      <c r="C789" s="46" t="s">
        <v>145</v>
      </c>
      <c r="D789" s="46" t="s">
        <v>472</v>
      </c>
      <c r="E789" s="46" t="s">
        <v>310</v>
      </c>
      <c r="F789" s="21">
        <v>110</v>
      </c>
      <c r="G789" s="21">
        <v>110</v>
      </c>
      <c r="H789" s="21">
        <v>0</v>
      </c>
    </row>
    <row r="790" spans="1:8" ht="21" customHeight="1">
      <c r="A790" s="172" t="s">
        <v>522</v>
      </c>
      <c r="B790" s="157" t="s">
        <v>164</v>
      </c>
      <c r="C790" s="157" t="s">
        <v>145</v>
      </c>
      <c r="D790" s="157" t="s">
        <v>15</v>
      </c>
      <c r="E790" s="157" t="s">
        <v>379</v>
      </c>
      <c r="F790" s="158">
        <f t="shared" si="125"/>
        <v>0</v>
      </c>
      <c r="G790" s="158">
        <f t="shared" si="126"/>
        <v>0</v>
      </c>
      <c r="H790" s="158">
        <f t="shared" si="126"/>
        <v>110</v>
      </c>
    </row>
    <row r="791" spans="1:8" ht="34.5" customHeight="1">
      <c r="A791" s="87" t="s">
        <v>329</v>
      </c>
      <c r="B791" s="46" t="s">
        <v>164</v>
      </c>
      <c r="C791" s="46" t="s">
        <v>145</v>
      </c>
      <c r="D791" s="46" t="s">
        <v>921</v>
      </c>
      <c r="E791" s="46" t="s">
        <v>379</v>
      </c>
      <c r="F791" s="21">
        <f t="shared" si="125"/>
        <v>0</v>
      </c>
      <c r="G791" s="21">
        <f t="shared" si="126"/>
        <v>0</v>
      </c>
      <c r="H791" s="21">
        <f t="shared" si="126"/>
        <v>110</v>
      </c>
    </row>
    <row r="792" spans="1:8" ht="30" customHeight="1">
      <c r="A792" s="87" t="s">
        <v>481</v>
      </c>
      <c r="B792" s="46" t="s">
        <v>164</v>
      </c>
      <c r="C792" s="46" t="s">
        <v>145</v>
      </c>
      <c r="D792" s="46" t="s">
        <v>921</v>
      </c>
      <c r="E792" s="46" t="s">
        <v>379</v>
      </c>
      <c r="F792" s="21">
        <f t="shared" si="125"/>
        <v>0</v>
      </c>
      <c r="G792" s="21">
        <f t="shared" si="126"/>
        <v>0</v>
      </c>
      <c r="H792" s="21">
        <f t="shared" si="126"/>
        <v>110</v>
      </c>
    </row>
    <row r="793" spans="1:8" ht="33.75" customHeight="1">
      <c r="A793" s="87" t="s">
        <v>202</v>
      </c>
      <c r="B793" s="46" t="s">
        <v>164</v>
      </c>
      <c r="C793" s="46" t="s">
        <v>145</v>
      </c>
      <c r="D793" s="46" t="s">
        <v>921</v>
      </c>
      <c r="E793" s="46" t="s">
        <v>203</v>
      </c>
      <c r="F793" s="21">
        <f t="shared" si="125"/>
        <v>0</v>
      </c>
      <c r="G793" s="21">
        <f t="shared" si="126"/>
        <v>0</v>
      </c>
      <c r="H793" s="21">
        <f t="shared" si="126"/>
        <v>110</v>
      </c>
    </row>
    <row r="794" spans="1:8" ht="30" customHeight="1">
      <c r="A794" s="87" t="s">
        <v>222</v>
      </c>
      <c r="B794" s="46" t="s">
        <v>164</v>
      </c>
      <c r="C794" s="46" t="s">
        <v>145</v>
      </c>
      <c r="D794" s="46" t="s">
        <v>921</v>
      </c>
      <c r="E794" s="46" t="s">
        <v>310</v>
      </c>
      <c r="F794" s="21">
        <v>0</v>
      </c>
      <c r="G794" s="21">
        <v>0</v>
      </c>
      <c r="H794" s="21">
        <v>110</v>
      </c>
    </row>
    <row r="795" spans="1:8" s="165" customFormat="1" ht="78.75" customHeight="1">
      <c r="A795" s="142" t="s">
        <v>223</v>
      </c>
      <c r="B795" s="88" t="s">
        <v>224</v>
      </c>
      <c r="C795" s="88" t="s">
        <v>146</v>
      </c>
      <c r="D795" s="88" t="s">
        <v>300</v>
      </c>
      <c r="E795" s="88" t="s">
        <v>379</v>
      </c>
      <c r="F795" s="29">
        <f>F796+F814</f>
        <v>22044.912</v>
      </c>
      <c r="G795" s="29">
        <f>G796+G814</f>
        <v>11478.88</v>
      </c>
      <c r="H795" s="29">
        <f>H796+H814</f>
        <v>11478.88</v>
      </c>
    </row>
    <row r="796" spans="1:8" s="165" customFormat="1" ht="79.5" customHeight="1">
      <c r="A796" s="172" t="s">
        <v>790</v>
      </c>
      <c r="B796" s="157" t="s">
        <v>224</v>
      </c>
      <c r="C796" s="157" t="s">
        <v>146</v>
      </c>
      <c r="D796" s="157" t="s">
        <v>476</v>
      </c>
      <c r="E796" s="157" t="s">
        <v>379</v>
      </c>
      <c r="F796" s="158">
        <f>F797+F803+F809+F812+F813</f>
        <v>22044.912</v>
      </c>
      <c r="G796" s="158">
        <f>G797+G803+G809</f>
        <v>11478.88</v>
      </c>
      <c r="H796" s="158">
        <f>H797+H803+H809</f>
        <v>0</v>
      </c>
    </row>
    <row r="797" spans="1:8" ht="48.75" customHeight="1">
      <c r="A797" s="142" t="s">
        <v>225</v>
      </c>
      <c r="B797" s="88" t="s">
        <v>224</v>
      </c>
      <c r="C797" s="88" t="s">
        <v>145</v>
      </c>
      <c r="D797" s="88" t="s">
        <v>476</v>
      </c>
      <c r="E797" s="88" t="s">
        <v>379</v>
      </c>
      <c r="F797" s="29">
        <f>F798</f>
        <v>10728.88</v>
      </c>
      <c r="G797" s="29">
        <f aca="true" t="shared" si="127" ref="G797:H799">G798</f>
        <v>10728.88</v>
      </c>
      <c r="H797" s="29">
        <f t="shared" si="127"/>
        <v>0</v>
      </c>
    </row>
    <row r="798" spans="1:8" ht="50.25" customHeight="1">
      <c r="A798" s="45" t="s">
        <v>226</v>
      </c>
      <c r="B798" s="47" t="s">
        <v>224</v>
      </c>
      <c r="C798" s="47" t="s">
        <v>145</v>
      </c>
      <c r="D798" s="47" t="s">
        <v>469</v>
      </c>
      <c r="E798" s="47" t="s">
        <v>379</v>
      </c>
      <c r="F798" s="49">
        <f>F799</f>
        <v>10728.88</v>
      </c>
      <c r="G798" s="49">
        <f t="shared" si="127"/>
        <v>10728.88</v>
      </c>
      <c r="H798" s="49">
        <f t="shared" si="127"/>
        <v>0</v>
      </c>
    </row>
    <row r="799" spans="1:8" ht="18.75" customHeight="1">
      <c r="A799" s="87" t="s">
        <v>194</v>
      </c>
      <c r="B799" s="46" t="s">
        <v>224</v>
      </c>
      <c r="C799" s="46" t="s">
        <v>145</v>
      </c>
      <c r="D799" s="46" t="s">
        <v>469</v>
      </c>
      <c r="E799" s="46" t="s">
        <v>379</v>
      </c>
      <c r="F799" s="21">
        <f>F800</f>
        <v>10728.88</v>
      </c>
      <c r="G799" s="21">
        <f t="shared" si="127"/>
        <v>10728.88</v>
      </c>
      <c r="H799" s="21">
        <f t="shared" si="127"/>
        <v>0</v>
      </c>
    </row>
    <row r="800" spans="1:8" s="152" customFormat="1" ht="96" customHeight="1">
      <c r="A800" s="45" t="s">
        <v>313</v>
      </c>
      <c r="B800" s="47" t="s">
        <v>224</v>
      </c>
      <c r="C800" s="47" t="s">
        <v>145</v>
      </c>
      <c r="D800" s="47" t="s">
        <v>469</v>
      </c>
      <c r="E800" s="47" t="s">
        <v>379</v>
      </c>
      <c r="F800" s="49">
        <f>F801</f>
        <v>10728.88</v>
      </c>
      <c r="G800" s="49">
        <f>G801</f>
        <v>10728.88</v>
      </c>
      <c r="H800" s="49">
        <f>H801</f>
        <v>0</v>
      </c>
    </row>
    <row r="801" spans="1:8" ht="18" customHeight="1">
      <c r="A801" s="87" t="s">
        <v>204</v>
      </c>
      <c r="B801" s="46" t="s">
        <v>224</v>
      </c>
      <c r="C801" s="46" t="s">
        <v>145</v>
      </c>
      <c r="D801" s="46" t="s">
        <v>469</v>
      </c>
      <c r="E801" s="46" t="s">
        <v>205</v>
      </c>
      <c r="F801" s="21">
        <v>10728.88</v>
      </c>
      <c r="G801" s="21">
        <v>10728.88</v>
      </c>
      <c r="H801" s="21">
        <v>0</v>
      </c>
    </row>
    <row r="802" spans="1:8" ht="51" customHeight="1">
      <c r="A802" s="45" t="s">
        <v>295</v>
      </c>
      <c r="B802" s="47" t="s">
        <v>224</v>
      </c>
      <c r="C802" s="47" t="s">
        <v>145</v>
      </c>
      <c r="D802" s="47" t="s">
        <v>470</v>
      </c>
      <c r="E802" s="47" t="s">
        <v>379</v>
      </c>
      <c r="F802" s="49">
        <f>F803</f>
        <v>7872.032</v>
      </c>
      <c r="G802" s="49">
        <f>G803</f>
        <v>650</v>
      </c>
      <c r="H802" s="49">
        <f>H803</f>
        <v>0</v>
      </c>
    </row>
    <row r="803" spans="1:8" ht="16.5" customHeight="1">
      <c r="A803" s="87" t="s">
        <v>204</v>
      </c>
      <c r="B803" s="46" t="s">
        <v>224</v>
      </c>
      <c r="C803" s="46" t="s">
        <v>145</v>
      </c>
      <c r="D803" s="46" t="s">
        <v>470</v>
      </c>
      <c r="E803" s="46" t="s">
        <v>205</v>
      </c>
      <c r="F803" s="21">
        <v>7872.032</v>
      </c>
      <c r="G803" s="21">
        <v>650</v>
      </c>
      <c r="H803" s="21">
        <v>0</v>
      </c>
    </row>
    <row r="804" spans="1:8" ht="48" customHeight="1" hidden="1">
      <c r="A804" s="87" t="s">
        <v>295</v>
      </c>
      <c r="B804" s="46" t="s">
        <v>224</v>
      </c>
      <c r="C804" s="46" t="s">
        <v>145</v>
      </c>
      <c r="D804" s="46" t="s">
        <v>22</v>
      </c>
      <c r="E804" s="46" t="s">
        <v>379</v>
      </c>
      <c r="F804" s="21">
        <f>F805</f>
        <v>0</v>
      </c>
      <c r="G804" s="21">
        <f>G805</f>
        <v>0</v>
      </c>
      <c r="H804" s="21">
        <f>H805</f>
        <v>0</v>
      </c>
    </row>
    <row r="805" spans="1:8" ht="17.25" customHeight="1" hidden="1">
      <c r="A805" s="87" t="s">
        <v>192</v>
      </c>
      <c r="B805" s="46" t="s">
        <v>224</v>
      </c>
      <c r="C805" s="46" t="s">
        <v>145</v>
      </c>
      <c r="D805" s="46" t="s">
        <v>22</v>
      </c>
      <c r="E805" s="46" t="s">
        <v>205</v>
      </c>
      <c r="F805" s="21"/>
      <c r="G805" s="21"/>
      <c r="H805" s="21"/>
    </row>
    <row r="806" spans="1:8" ht="33" customHeight="1">
      <c r="A806" s="142" t="s">
        <v>322</v>
      </c>
      <c r="B806" s="88" t="s">
        <v>224</v>
      </c>
      <c r="C806" s="88" t="s">
        <v>152</v>
      </c>
      <c r="D806" s="88" t="s">
        <v>476</v>
      </c>
      <c r="E806" s="88" t="s">
        <v>379</v>
      </c>
      <c r="F806" s="29">
        <f>F807</f>
        <v>3444</v>
      </c>
      <c r="G806" s="29">
        <f aca="true" t="shared" si="128" ref="G806:H808">G807</f>
        <v>100</v>
      </c>
      <c r="H806" s="29">
        <f t="shared" si="128"/>
        <v>0</v>
      </c>
    </row>
    <row r="807" spans="1:8" ht="33" customHeight="1">
      <c r="A807" s="87" t="s">
        <v>420</v>
      </c>
      <c r="B807" s="46" t="s">
        <v>224</v>
      </c>
      <c r="C807" s="46" t="s">
        <v>152</v>
      </c>
      <c r="D807" s="46" t="s">
        <v>476</v>
      </c>
      <c r="E807" s="46" t="s">
        <v>379</v>
      </c>
      <c r="F807" s="21">
        <f>F808</f>
        <v>3444</v>
      </c>
      <c r="G807" s="21">
        <f t="shared" si="128"/>
        <v>100</v>
      </c>
      <c r="H807" s="21">
        <f t="shared" si="128"/>
        <v>0</v>
      </c>
    </row>
    <row r="808" spans="1:8" ht="18.75" customHeight="1">
      <c r="A808" s="87" t="s">
        <v>194</v>
      </c>
      <c r="B808" s="46" t="s">
        <v>224</v>
      </c>
      <c r="C808" s="46" t="s">
        <v>152</v>
      </c>
      <c r="D808" s="46" t="s">
        <v>476</v>
      </c>
      <c r="E808" s="46" t="s">
        <v>195</v>
      </c>
      <c r="F808" s="21">
        <f>F809</f>
        <v>3444</v>
      </c>
      <c r="G808" s="21">
        <f t="shared" si="128"/>
        <v>100</v>
      </c>
      <c r="H808" s="21">
        <f t="shared" si="128"/>
        <v>0</v>
      </c>
    </row>
    <row r="809" spans="1:8" ht="17.25" customHeight="1">
      <c r="A809" s="87" t="s">
        <v>284</v>
      </c>
      <c r="B809" s="46" t="s">
        <v>224</v>
      </c>
      <c r="C809" s="46" t="s">
        <v>152</v>
      </c>
      <c r="D809" s="46" t="s">
        <v>471</v>
      </c>
      <c r="E809" s="46" t="s">
        <v>419</v>
      </c>
      <c r="F809" s="21">
        <f>864+2580</f>
        <v>3444</v>
      </c>
      <c r="G809" s="21">
        <v>100</v>
      </c>
      <c r="H809" s="21">
        <v>0</v>
      </c>
    </row>
    <row r="810" spans="1:8" ht="32.25" customHeight="1" hidden="1">
      <c r="A810" s="87" t="s">
        <v>322</v>
      </c>
      <c r="B810" s="46" t="s">
        <v>224</v>
      </c>
      <c r="C810" s="46" t="s">
        <v>152</v>
      </c>
      <c r="D810" s="46" t="s">
        <v>471</v>
      </c>
      <c r="E810" s="46" t="s">
        <v>419</v>
      </c>
      <c r="F810" s="21">
        <f>F811</f>
        <v>0</v>
      </c>
      <c r="G810" s="21">
        <f>G811</f>
        <v>0</v>
      </c>
      <c r="H810" s="21">
        <f>H811</f>
        <v>0</v>
      </c>
    </row>
    <row r="811" spans="1:8" ht="24.75" customHeight="1" hidden="1">
      <c r="A811" s="87" t="s">
        <v>194</v>
      </c>
      <c r="B811" s="46" t="s">
        <v>224</v>
      </c>
      <c r="C811" s="46" t="s">
        <v>152</v>
      </c>
      <c r="D811" s="46" t="s">
        <v>471</v>
      </c>
      <c r="E811" s="46" t="s">
        <v>419</v>
      </c>
      <c r="F811" s="21"/>
      <c r="G811" s="21"/>
      <c r="H811" s="21"/>
    </row>
    <row r="812" spans="1:8" ht="147.75" customHeight="1" hidden="1">
      <c r="A812" s="87" t="s">
        <v>460</v>
      </c>
      <c r="B812" s="46" t="s">
        <v>224</v>
      </c>
      <c r="C812" s="46" t="s">
        <v>152</v>
      </c>
      <c r="D812" s="46" t="s">
        <v>471</v>
      </c>
      <c r="E812" s="46" t="s">
        <v>419</v>
      </c>
      <c r="F812" s="21"/>
      <c r="G812" s="21"/>
      <c r="H812" s="21"/>
    </row>
    <row r="813" spans="1:8" ht="82.5" customHeight="1" hidden="1">
      <c r="A813" s="87" t="s">
        <v>621</v>
      </c>
      <c r="B813" s="46" t="s">
        <v>224</v>
      </c>
      <c r="C813" s="46" t="s">
        <v>152</v>
      </c>
      <c r="D813" s="46" t="s">
        <v>651</v>
      </c>
      <c r="E813" s="46" t="s">
        <v>419</v>
      </c>
      <c r="F813" s="21"/>
      <c r="G813" s="21"/>
      <c r="H813" s="21"/>
    </row>
    <row r="814" spans="1:8" ht="24" customHeight="1">
      <c r="A814" s="172" t="s">
        <v>522</v>
      </c>
      <c r="B814" s="157" t="s">
        <v>224</v>
      </c>
      <c r="C814" s="157" t="s">
        <v>146</v>
      </c>
      <c r="D814" s="157" t="s">
        <v>15</v>
      </c>
      <c r="E814" s="157" t="s">
        <v>379</v>
      </c>
      <c r="F814" s="158">
        <f>F815+F817+F819</f>
        <v>0</v>
      </c>
      <c r="G814" s="158">
        <f>G815+G817+G819</f>
        <v>0</v>
      </c>
      <c r="H814" s="158">
        <f>H815+H817+H819</f>
        <v>11478.88</v>
      </c>
    </row>
    <row r="815" spans="1:8" ht="97.5" customHeight="1">
      <c r="A815" s="87" t="s">
        <v>313</v>
      </c>
      <c r="B815" s="46" t="s">
        <v>224</v>
      </c>
      <c r="C815" s="46" t="s">
        <v>145</v>
      </c>
      <c r="D815" s="46" t="s">
        <v>445</v>
      </c>
      <c r="E815" s="46" t="s">
        <v>195</v>
      </c>
      <c r="F815" s="21">
        <f>F816</f>
        <v>0</v>
      </c>
      <c r="G815" s="21">
        <f>G816</f>
        <v>0</v>
      </c>
      <c r="H815" s="21">
        <f>H816</f>
        <v>10728.88</v>
      </c>
    </row>
    <row r="816" spans="1:8" ht="20.25" customHeight="1">
      <c r="A816" s="87" t="s">
        <v>204</v>
      </c>
      <c r="B816" s="46" t="s">
        <v>224</v>
      </c>
      <c r="C816" s="46" t="s">
        <v>145</v>
      </c>
      <c r="D816" s="46" t="s">
        <v>445</v>
      </c>
      <c r="E816" s="46" t="s">
        <v>205</v>
      </c>
      <c r="F816" s="21">
        <v>0</v>
      </c>
      <c r="G816" s="28">
        <v>0</v>
      </c>
      <c r="H816" s="21">
        <v>10728.88</v>
      </c>
    </row>
    <row r="817" spans="1:8" ht="53.25" customHeight="1">
      <c r="A817" s="87" t="s">
        <v>295</v>
      </c>
      <c r="B817" s="46" t="s">
        <v>224</v>
      </c>
      <c r="C817" s="46" t="s">
        <v>145</v>
      </c>
      <c r="D817" s="46" t="s">
        <v>922</v>
      </c>
      <c r="E817" s="46" t="s">
        <v>195</v>
      </c>
      <c r="F817" s="21">
        <f>F818</f>
        <v>0</v>
      </c>
      <c r="G817" s="21">
        <f>G818</f>
        <v>0</v>
      </c>
      <c r="H817" s="21">
        <f>H818</f>
        <v>650</v>
      </c>
    </row>
    <row r="818" spans="1:8" ht="20.25" customHeight="1">
      <c r="A818" s="87" t="s">
        <v>204</v>
      </c>
      <c r="B818" s="46" t="s">
        <v>224</v>
      </c>
      <c r="C818" s="46" t="s">
        <v>145</v>
      </c>
      <c r="D818" s="46" t="s">
        <v>922</v>
      </c>
      <c r="E818" s="46" t="s">
        <v>205</v>
      </c>
      <c r="F818" s="21">
        <v>0</v>
      </c>
      <c r="G818" s="21">
        <v>0</v>
      </c>
      <c r="H818" s="21">
        <v>650</v>
      </c>
    </row>
    <row r="819" spans="1:8" ht="33" customHeight="1">
      <c r="A819" s="87" t="s">
        <v>322</v>
      </c>
      <c r="B819" s="46" t="s">
        <v>224</v>
      </c>
      <c r="C819" s="46" t="s">
        <v>152</v>
      </c>
      <c r="D819" s="46" t="s">
        <v>923</v>
      </c>
      <c r="E819" s="46" t="s">
        <v>195</v>
      </c>
      <c r="F819" s="21">
        <f>F820</f>
        <v>0</v>
      </c>
      <c r="G819" s="21">
        <f>G820</f>
        <v>0</v>
      </c>
      <c r="H819" s="21">
        <f>H820</f>
        <v>100</v>
      </c>
    </row>
    <row r="820" spans="1:8" ht="20.25" customHeight="1">
      <c r="A820" s="87" t="s">
        <v>284</v>
      </c>
      <c r="B820" s="46" t="s">
        <v>224</v>
      </c>
      <c r="C820" s="46" t="s">
        <v>152</v>
      </c>
      <c r="D820" s="46" t="s">
        <v>923</v>
      </c>
      <c r="E820" s="46" t="s">
        <v>419</v>
      </c>
      <c r="F820" s="21">
        <v>0</v>
      </c>
      <c r="G820" s="21">
        <v>0</v>
      </c>
      <c r="H820" s="21">
        <v>100</v>
      </c>
    </row>
    <row r="821" spans="1:8" s="165" customFormat="1" ht="20.25" customHeight="1">
      <c r="A821" s="160" t="s">
        <v>913</v>
      </c>
      <c r="B821" s="88"/>
      <c r="C821" s="88"/>
      <c r="D821" s="88"/>
      <c r="E821" s="88"/>
      <c r="F821" s="29">
        <v>0</v>
      </c>
      <c r="G821" s="36">
        <v>7575.36773</v>
      </c>
      <c r="H821" s="36">
        <f>(284630+2000)/100*5</f>
        <v>14331.5</v>
      </c>
    </row>
    <row r="822" spans="1:8" ht="18" customHeight="1">
      <c r="A822" s="142" t="s">
        <v>229</v>
      </c>
      <c r="B822" s="1"/>
      <c r="C822" s="1"/>
      <c r="D822" s="1"/>
      <c r="E822" s="1"/>
      <c r="F822" s="29">
        <f>F13+F200+F206+F225+F230+F335+F288+F342+F560+F716+F783+F795+F659+F654+F821</f>
        <v>697805.60042</v>
      </c>
      <c r="G822" s="29">
        <f>G13+G200+G206+G225+G230+G335+G288+G342+G560+G716+G783+G795+G659+G654+G821</f>
        <v>679178.5809600002</v>
      </c>
      <c r="H822" s="29">
        <f>H13+H200+H206+H225+H230+H335+H288+H342+H560+H716+H783+H795+H659+H654+H821</f>
        <v>676270.2325500001</v>
      </c>
    </row>
    <row r="823" spans="1:8" ht="15">
      <c r="A823" s="7"/>
      <c r="B823" s="7"/>
      <c r="C823" s="133"/>
      <c r="D823" s="132"/>
      <c r="E823" s="133"/>
      <c r="F823" s="181"/>
      <c r="G823" s="181"/>
      <c r="H823" s="181"/>
    </row>
    <row r="824" spans="4:8" ht="15.75">
      <c r="D824" s="132"/>
      <c r="E824" s="133"/>
      <c r="F824" s="140"/>
      <c r="G824" s="140"/>
      <c r="H824" s="140"/>
    </row>
    <row r="825" spans="4:8" ht="15.75">
      <c r="D825" s="135"/>
      <c r="E825" s="136"/>
      <c r="F825" s="140"/>
      <c r="G825" s="140"/>
      <c r="H825" s="140"/>
    </row>
    <row r="826" spans="1:9" ht="15.75">
      <c r="A826" s="182"/>
      <c r="B826" s="14"/>
      <c r="C826" s="14"/>
      <c r="D826" s="183"/>
      <c r="F826" s="140"/>
      <c r="G826" s="184"/>
      <c r="H826" s="184"/>
      <c r="I826" s="185"/>
    </row>
    <row r="827" spans="1:14" ht="15.75">
      <c r="A827" s="182"/>
      <c r="B827" s="14"/>
      <c r="C827" s="14"/>
      <c r="D827" s="186"/>
      <c r="E827" s="186"/>
      <c r="F827" s="141"/>
      <c r="G827" s="187"/>
      <c r="H827" s="187"/>
      <c r="I827" s="14"/>
      <c r="J827" s="14"/>
      <c r="K827" s="14"/>
      <c r="L827" s="188"/>
      <c r="M827" s="188"/>
      <c r="N827" s="188"/>
    </row>
    <row r="828" spans="1:14" ht="15">
      <c r="A828" s="182"/>
      <c r="B828" s="14"/>
      <c r="C828" s="14"/>
      <c r="D828" s="14"/>
      <c r="E828" s="14"/>
      <c r="F828" s="188"/>
      <c r="G828" s="188"/>
      <c r="H828" s="188"/>
      <c r="I828" s="14"/>
      <c r="J828" s="14"/>
      <c r="K828" s="14"/>
      <c r="L828" s="188"/>
      <c r="M828" s="188"/>
      <c r="N828" s="188"/>
    </row>
    <row r="829" spans="1:9" ht="15">
      <c r="A829" s="182"/>
      <c r="B829" s="14"/>
      <c r="C829" s="14"/>
      <c r="D829" s="14"/>
      <c r="E829" s="14"/>
      <c r="F829" s="14"/>
      <c r="G829" s="188"/>
      <c r="H829" s="188"/>
      <c r="I829" s="188"/>
    </row>
    <row r="830" spans="1:9" ht="15">
      <c r="A830" s="182"/>
      <c r="B830" s="14"/>
      <c r="C830" s="14"/>
      <c r="D830" s="14"/>
      <c r="E830" s="189"/>
      <c r="F830" s="14"/>
      <c r="G830" s="190"/>
      <c r="H830" s="190"/>
      <c r="I830" s="190"/>
    </row>
  </sheetData>
  <sheetProtection/>
  <mergeCells count="15">
    <mergeCell ref="G10:G11"/>
    <mergeCell ref="H10:H11"/>
    <mergeCell ref="A10:A11"/>
    <mergeCell ref="B10:B11"/>
    <mergeCell ref="C10:C11"/>
    <mergeCell ref="D10:D11"/>
    <mergeCell ref="E10:E11"/>
    <mergeCell ref="F10:F11"/>
    <mergeCell ref="A6:H6"/>
    <mergeCell ref="A7:H7"/>
    <mergeCell ref="A8:H8"/>
    <mergeCell ref="A1:H1"/>
    <mergeCell ref="A2:H2"/>
    <mergeCell ref="A3:H3"/>
    <mergeCell ref="A4:H4"/>
  </mergeCells>
  <printOptions/>
  <pageMargins left="0.6299212598425197" right="0.2362204724409449" top="0.7480314960629921" bottom="0.7480314960629921" header="0.31496062992125984" footer="0.31496062992125984"/>
  <pageSetup fitToHeight="0" horizontalDpi="600" verticalDpi="600" orientation="portrait" paperSize="9" scale="65" r:id="rId1"/>
  <rowBreaks count="8" manualBreakCount="8">
    <brk id="317" min="6" max="7" man="1"/>
    <brk id="358" max="7" man="1"/>
    <brk id="406" max="7" man="1"/>
    <brk id="442" max="7" man="1"/>
    <brk id="523" max="7" man="1"/>
    <brk id="582" min="6" max="7" man="1"/>
    <brk id="627" min="6" max="7" man="1"/>
    <brk id="721" min="6" max="7" man="1"/>
  </rowBreaks>
</worksheet>
</file>

<file path=xl/worksheets/sheet4.xml><?xml version="1.0" encoding="utf-8"?>
<worksheet xmlns="http://schemas.openxmlformats.org/spreadsheetml/2006/main" xmlns:r="http://schemas.openxmlformats.org/officeDocument/2006/relationships">
  <sheetPr>
    <tabColor rgb="FFFF0000"/>
  </sheetPr>
  <dimension ref="A1:O862"/>
  <sheetViews>
    <sheetView view="pageBreakPreview" zoomScale="90" zoomScaleSheetLayoutView="90" workbookViewId="0" topLeftCell="A1">
      <selection activeCell="H14" sqref="H14"/>
    </sheetView>
  </sheetViews>
  <sheetFormatPr defaultColWidth="8.75390625" defaultRowHeight="12.75"/>
  <cols>
    <col min="1" max="1" width="43.25390625" style="182" customWidth="1"/>
    <col min="2" max="2" width="5.375" style="14" customWidth="1"/>
    <col min="3" max="3" width="4.75390625" style="14" customWidth="1"/>
    <col min="4" max="4" width="5.25390625" style="14" customWidth="1"/>
    <col min="5" max="5" width="13.75390625" style="14" customWidth="1"/>
    <col min="6" max="6" width="5.25390625" style="14" customWidth="1"/>
    <col min="7" max="9" width="17.75390625" style="14" customWidth="1"/>
    <col min="10" max="10" width="255.75390625" style="14" hidden="1" customWidth="1"/>
    <col min="11" max="11" width="18.125" style="14" customWidth="1"/>
    <col min="12" max="12" width="15.00390625" style="14" bestFit="1" customWidth="1"/>
    <col min="13" max="13" width="16.00390625" style="14" customWidth="1"/>
    <col min="14" max="14" width="14.25390625" style="14" bestFit="1" customWidth="1"/>
    <col min="15" max="15" width="12.375" style="14" bestFit="1" customWidth="1"/>
    <col min="16" max="16384" width="8.75390625" style="14" customWidth="1"/>
  </cols>
  <sheetData>
    <row r="1" spans="2:13" ht="15">
      <c r="B1" s="191"/>
      <c r="C1" s="191"/>
      <c r="D1" s="191"/>
      <c r="F1" s="191"/>
      <c r="G1" s="191"/>
      <c r="H1" s="282" t="s">
        <v>920</v>
      </c>
      <c r="I1" s="282"/>
      <c r="J1" s="192"/>
      <c r="K1" s="192"/>
      <c r="L1" s="192"/>
      <c r="M1" s="192"/>
    </row>
    <row r="2" spans="1:13" ht="15">
      <c r="A2" s="283" t="s">
        <v>375</v>
      </c>
      <c r="B2" s="283"/>
      <c r="C2" s="283"/>
      <c r="D2" s="283"/>
      <c r="E2" s="283"/>
      <c r="F2" s="283"/>
      <c r="G2" s="283"/>
      <c r="H2" s="283"/>
      <c r="I2" s="283"/>
      <c r="J2" s="192"/>
      <c r="K2" s="192"/>
      <c r="L2" s="192"/>
      <c r="M2" s="192"/>
    </row>
    <row r="3" spans="1:13" ht="15">
      <c r="A3" s="282" t="s">
        <v>411</v>
      </c>
      <c r="B3" s="282"/>
      <c r="C3" s="282"/>
      <c r="D3" s="282"/>
      <c r="E3" s="282"/>
      <c r="F3" s="282"/>
      <c r="G3" s="282"/>
      <c r="H3" s="282"/>
      <c r="I3" s="282"/>
      <c r="J3" s="192"/>
      <c r="K3" s="192"/>
      <c r="L3" s="192"/>
      <c r="M3" s="192"/>
    </row>
    <row r="4" spans="1:13" ht="15">
      <c r="A4" s="284" t="s">
        <v>1021</v>
      </c>
      <c r="B4" s="284"/>
      <c r="C4" s="284"/>
      <c r="D4" s="284"/>
      <c r="E4" s="284"/>
      <c r="F4" s="284"/>
      <c r="G4" s="284"/>
      <c r="H4" s="284"/>
      <c r="I4" s="284"/>
      <c r="J4" s="193"/>
      <c r="K4" s="193"/>
      <c r="L4" s="193"/>
      <c r="M4" s="193"/>
    </row>
    <row r="6" spans="1:9" ht="14.25">
      <c r="A6" s="280" t="s">
        <v>377</v>
      </c>
      <c r="B6" s="280"/>
      <c r="C6" s="280"/>
      <c r="D6" s="280"/>
      <c r="E6" s="280"/>
      <c r="F6" s="280"/>
      <c r="G6" s="280"/>
      <c r="H6" s="280"/>
      <c r="I6" s="280"/>
    </row>
    <row r="7" spans="1:9" ht="35.25" customHeight="1">
      <c r="A7" s="281" t="s">
        <v>945</v>
      </c>
      <c r="B7" s="281"/>
      <c r="C7" s="281"/>
      <c r="D7" s="281"/>
      <c r="E7" s="281"/>
      <c r="F7" s="281"/>
      <c r="G7" s="281"/>
      <c r="H7" s="281"/>
      <c r="I7" s="281"/>
    </row>
    <row r="9" ht="15">
      <c r="I9" s="27" t="s">
        <v>135</v>
      </c>
    </row>
    <row r="10" spans="1:9" ht="15" customHeight="1">
      <c r="A10" s="285" t="s">
        <v>323</v>
      </c>
      <c r="B10" s="285" t="s">
        <v>324</v>
      </c>
      <c r="C10" s="285" t="s">
        <v>141</v>
      </c>
      <c r="D10" s="285" t="s">
        <v>142</v>
      </c>
      <c r="E10" s="285" t="s">
        <v>325</v>
      </c>
      <c r="F10" s="285" t="s">
        <v>326</v>
      </c>
      <c r="G10" s="285" t="s">
        <v>717</v>
      </c>
      <c r="H10" s="285" t="s">
        <v>825</v>
      </c>
      <c r="I10" s="285" t="s">
        <v>896</v>
      </c>
    </row>
    <row r="11" spans="1:9" ht="57.75" customHeight="1">
      <c r="A11" s="285"/>
      <c r="B11" s="285"/>
      <c r="C11" s="285"/>
      <c r="D11" s="285"/>
      <c r="E11" s="285"/>
      <c r="F11" s="285"/>
      <c r="G11" s="285"/>
      <c r="H11" s="285"/>
      <c r="I11" s="285"/>
    </row>
    <row r="12" spans="1:11" ht="30.75" customHeight="1">
      <c r="A12" s="195" t="s">
        <v>327</v>
      </c>
      <c r="B12" s="196">
        <v>951</v>
      </c>
      <c r="C12" s="196" t="s">
        <v>146</v>
      </c>
      <c r="D12" s="196" t="s">
        <v>146</v>
      </c>
      <c r="E12" s="196" t="s">
        <v>300</v>
      </c>
      <c r="F12" s="196" t="s">
        <v>379</v>
      </c>
      <c r="G12" s="25">
        <f>G13+G149+G154+G173+G178+G234+G282+G289+G347+G446+G493+G540+G440</f>
        <v>160900.28915000003</v>
      </c>
      <c r="H12" s="25">
        <f>H13+H149+H154+H173+H178+H234+H282+H289+H347+H446+H493+H540+H440</f>
        <v>147199.72527</v>
      </c>
      <c r="I12" s="25">
        <f>I13+I149+I154+I173+I178+I234+I282+I289+I347+I446+I493+I540+I440</f>
        <v>144234.81392</v>
      </c>
      <c r="J12" s="14">
        <v>148512.97127</v>
      </c>
      <c r="K12" s="190"/>
    </row>
    <row r="13" spans="1:15" ht="18" customHeight="1">
      <c r="A13" s="195" t="s">
        <v>144</v>
      </c>
      <c r="B13" s="196">
        <v>951</v>
      </c>
      <c r="C13" s="196" t="s">
        <v>145</v>
      </c>
      <c r="D13" s="196" t="s">
        <v>146</v>
      </c>
      <c r="E13" s="196" t="s">
        <v>300</v>
      </c>
      <c r="F13" s="196" t="s">
        <v>379</v>
      </c>
      <c r="G13" s="25">
        <f>G14+G20+G30+G37+G43+G34</f>
        <v>61797.21170000001</v>
      </c>
      <c r="H13" s="25">
        <f>H14+H20+H30+H37+H43+H34</f>
        <v>55876.72055</v>
      </c>
      <c r="I13" s="25">
        <f>I14+I20+I30+I37+I43+I34</f>
        <v>56012.954549999995</v>
      </c>
      <c r="J13" s="190">
        <f>J12-G12</f>
        <v>-12387.317880000017</v>
      </c>
      <c r="K13" s="190"/>
      <c r="L13" s="190"/>
      <c r="N13" s="197"/>
      <c r="O13" s="190"/>
    </row>
    <row r="14" spans="1:10" ht="44.25" customHeight="1">
      <c r="A14" s="198" t="s">
        <v>328</v>
      </c>
      <c r="B14" s="11">
        <v>951</v>
      </c>
      <c r="C14" s="15" t="s">
        <v>145</v>
      </c>
      <c r="D14" s="15" t="s">
        <v>147</v>
      </c>
      <c r="E14" s="15" t="s">
        <v>300</v>
      </c>
      <c r="F14" s="15" t="s">
        <v>379</v>
      </c>
      <c r="G14" s="24">
        <f>G15</f>
        <v>2407.252</v>
      </c>
      <c r="H14" s="24">
        <f>H15</f>
        <v>2407.252</v>
      </c>
      <c r="I14" s="24">
        <f>I15</f>
        <v>2407.252</v>
      </c>
      <c r="J14" s="190"/>
    </row>
    <row r="15" spans="1:9" ht="32.25" customHeight="1">
      <c r="A15" s="198" t="s">
        <v>148</v>
      </c>
      <c r="B15" s="11">
        <v>951</v>
      </c>
      <c r="C15" s="15" t="s">
        <v>145</v>
      </c>
      <c r="D15" s="15" t="s">
        <v>147</v>
      </c>
      <c r="E15" s="15" t="s">
        <v>14</v>
      </c>
      <c r="F15" s="15" t="s">
        <v>379</v>
      </c>
      <c r="G15" s="24">
        <f aca="true" t="shared" si="0" ref="G15:I18">G16</f>
        <v>2407.252</v>
      </c>
      <c r="H15" s="24">
        <f t="shared" si="0"/>
        <v>2407.252</v>
      </c>
      <c r="I15" s="24">
        <f t="shared" si="0"/>
        <v>2407.252</v>
      </c>
    </row>
    <row r="16" spans="1:9" ht="45.75" customHeight="1">
      <c r="A16" s="198" t="s">
        <v>149</v>
      </c>
      <c r="B16" s="11">
        <v>951</v>
      </c>
      <c r="C16" s="15" t="s">
        <v>145</v>
      </c>
      <c r="D16" s="15" t="s">
        <v>147</v>
      </c>
      <c r="E16" s="15" t="s">
        <v>15</v>
      </c>
      <c r="F16" s="15" t="s">
        <v>379</v>
      </c>
      <c r="G16" s="24">
        <f t="shared" si="0"/>
        <v>2407.252</v>
      </c>
      <c r="H16" s="24">
        <f t="shared" si="0"/>
        <v>2407.252</v>
      </c>
      <c r="I16" s="24">
        <f t="shared" si="0"/>
        <v>2407.252</v>
      </c>
    </row>
    <row r="17" spans="1:9" ht="16.5" customHeight="1">
      <c r="A17" s="198" t="s">
        <v>384</v>
      </c>
      <c r="B17" s="11">
        <v>951</v>
      </c>
      <c r="C17" s="15" t="s">
        <v>145</v>
      </c>
      <c r="D17" s="15" t="s">
        <v>147</v>
      </c>
      <c r="E17" s="15" t="s">
        <v>16</v>
      </c>
      <c r="F17" s="15" t="s">
        <v>379</v>
      </c>
      <c r="G17" s="24">
        <f t="shared" si="0"/>
        <v>2407.252</v>
      </c>
      <c r="H17" s="24">
        <f t="shared" si="0"/>
        <v>2407.252</v>
      </c>
      <c r="I17" s="24">
        <f t="shared" si="0"/>
        <v>2407.252</v>
      </c>
    </row>
    <row r="18" spans="1:9" ht="81" customHeight="1">
      <c r="A18" s="10" t="s">
        <v>180</v>
      </c>
      <c r="B18" s="11">
        <v>951</v>
      </c>
      <c r="C18" s="15" t="s">
        <v>145</v>
      </c>
      <c r="D18" s="15" t="s">
        <v>147</v>
      </c>
      <c r="E18" s="15" t="s">
        <v>16</v>
      </c>
      <c r="F18" s="15" t="s">
        <v>150</v>
      </c>
      <c r="G18" s="24">
        <f t="shared" si="0"/>
        <v>2407.252</v>
      </c>
      <c r="H18" s="24">
        <f t="shared" si="0"/>
        <v>2407.252</v>
      </c>
      <c r="I18" s="24">
        <f t="shared" si="0"/>
        <v>2407.252</v>
      </c>
    </row>
    <row r="19" spans="1:9" ht="30" customHeight="1">
      <c r="A19" s="10" t="s">
        <v>182</v>
      </c>
      <c r="B19" s="11">
        <v>951</v>
      </c>
      <c r="C19" s="15" t="s">
        <v>145</v>
      </c>
      <c r="D19" s="15" t="s">
        <v>147</v>
      </c>
      <c r="E19" s="15" t="s">
        <v>16</v>
      </c>
      <c r="F19" s="15" t="s">
        <v>181</v>
      </c>
      <c r="G19" s="24">
        <f>1832.759+21+553.493</f>
        <v>2407.252</v>
      </c>
      <c r="H19" s="24">
        <f>1832.759+21+553.493</f>
        <v>2407.252</v>
      </c>
      <c r="I19" s="24">
        <f>1832.759+21+553.493</f>
        <v>2407.252</v>
      </c>
    </row>
    <row r="20" spans="1:9" ht="75">
      <c r="A20" s="10" t="s">
        <v>314</v>
      </c>
      <c r="B20" s="11">
        <v>951</v>
      </c>
      <c r="C20" s="15" t="s">
        <v>145</v>
      </c>
      <c r="D20" s="15" t="s">
        <v>156</v>
      </c>
      <c r="E20" s="15" t="s">
        <v>300</v>
      </c>
      <c r="F20" s="15" t="s">
        <v>379</v>
      </c>
      <c r="G20" s="24">
        <f aca="true" t="shared" si="1" ref="G20:I22">G21</f>
        <v>36951.54189000001</v>
      </c>
      <c r="H20" s="24">
        <f t="shared" si="1"/>
        <v>33764.334</v>
      </c>
      <c r="I20" s="24">
        <f t="shared" si="1"/>
        <v>33764.334</v>
      </c>
    </row>
    <row r="21" spans="1:9" ht="30">
      <c r="A21" s="10" t="s">
        <v>148</v>
      </c>
      <c r="B21" s="11">
        <v>951</v>
      </c>
      <c r="C21" s="15" t="s">
        <v>145</v>
      </c>
      <c r="D21" s="15" t="s">
        <v>156</v>
      </c>
      <c r="E21" s="15" t="s">
        <v>14</v>
      </c>
      <c r="F21" s="15" t="s">
        <v>379</v>
      </c>
      <c r="G21" s="24">
        <f t="shared" si="1"/>
        <v>36951.54189000001</v>
      </c>
      <c r="H21" s="24">
        <f t="shared" si="1"/>
        <v>33764.334</v>
      </c>
      <c r="I21" s="24">
        <f t="shared" si="1"/>
        <v>33764.334</v>
      </c>
    </row>
    <row r="22" spans="1:9" ht="45" customHeight="1">
      <c r="A22" s="10" t="s">
        <v>149</v>
      </c>
      <c r="B22" s="11">
        <v>951</v>
      </c>
      <c r="C22" s="15" t="s">
        <v>145</v>
      </c>
      <c r="D22" s="15" t="s">
        <v>156</v>
      </c>
      <c r="E22" s="15" t="s">
        <v>15</v>
      </c>
      <c r="F22" s="15" t="s">
        <v>379</v>
      </c>
      <c r="G22" s="24">
        <f t="shared" si="1"/>
        <v>36951.54189000001</v>
      </c>
      <c r="H22" s="24">
        <f t="shared" si="1"/>
        <v>33764.334</v>
      </c>
      <c r="I22" s="24">
        <f t="shared" si="1"/>
        <v>33764.334</v>
      </c>
    </row>
    <row r="23" spans="1:9" ht="45" customHeight="1">
      <c r="A23" s="10" t="s">
        <v>153</v>
      </c>
      <c r="B23" s="11">
        <v>951</v>
      </c>
      <c r="C23" s="15" t="s">
        <v>145</v>
      </c>
      <c r="D23" s="15" t="s">
        <v>156</v>
      </c>
      <c r="E23" s="15" t="s">
        <v>18</v>
      </c>
      <c r="F23" s="15" t="s">
        <v>379</v>
      </c>
      <c r="G23" s="24">
        <f>G24+G26+G28</f>
        <v>36951.54189000001</v>
      </c>
      <c r="H23" s="24">
        <f>H24+H26+H28</f>
        <v>33764.334</v>
      </c>
      <c r="I23" s="24">
        <f>I24+I26+I28</f>
        <v>33764.334</v>
      </c>
    </row>
    <row r="24" spans="1:9" ht="90.75" customHeight="1">
      <c r="A24" s="10" t="s">
        <v>180</v>
      </c>
      <c r="B24" s="11">
        <v>951</v>
      </c>
      <c r="C24" s="15" t="s">
        <v>145</v>
      </c>
      <c r="D24" s="15" t="s">
        <v>156</v>
      </c>
      <c r="E24" s="15" t="s">
        <v>18</v>
      </c>
      <c r="F24" s="15" t="s">
        <v>150</v>
      </c>
      <c r="G24" s="24">
        <f>G25</f>
        <v>26021.034000000003</v>
      </c>
      <c r="H24" s="24">
        <f>H25</f>
        <v>26021.034000000003</v>
      </c>
      <c r="I24" s="24">
        <f>I25</f>
        <v>26021.034000000003</v>
      </c>
    </row>
    <row r="25" spans="1:9" ht="30.75" customHeight="1">
      <c r="A25" s="10" t="s">
        <v>182</v>
      </c>
      <c r="B25" s="11">
        <v>951</v>
      </c>
      <c r="C25" s="15" t="s">
        <v>145</v>
      </c>
      <c r="D25" s="15" t="s">
        <v>156</v>
      </c>
      <c r="E25" s="15" t="s">
        <v>18</v>
      </c>
      <c r="F25" s="15" t="s">
        <v>181</v>
      </c>
      <c r="G25" s="24">
        <f>12875.553+180+3926.417+3574.989+45+1079.647+3283.739+64+991.689</f>
        <v>26021.034000000003</v>
      </c>
      <c r="H25" s="24">
        <f>12875.553+180+3926.417+3574.989+45+1079.647+3283.739+64+991.689</f>
        <v>26021.034000000003</v>
      </c>
      <c r="I25" s="24">
        <f>12875.553+180+3926.417+3574.989+45+1079.647+3283.739+64+991.689</f>
        <v>26021.034000000003</v>
      </c>
    </row>
    <row r="26" spans="1:9" ht="30">
      <c r="A26" s="10" t="s">
        <v>183</v>
      </c>
      <c r="B26" s="11">
        <v>951</v>
      </c>
      <c r="C26" s="15" t="s">
        <v>145</v>
      </c>
      <c r="D26" s="15" t="s">
        <v>156</v>
      </c>
      <c r="E26" s="15" t="s">
        <v>18</v>
      </c>
      <c r="F26" s="15" t="s">
        <v>154</v>
      </c>
      <c r="G26" s="24">
        <f>G27</f>
        <v>10438.50789</v>
      </c>
      <c r="H26" s="24">
        <f>H27</f>
        <v>7251.3</v>
      </c>
      <c r="I26" s="24">
        <f>I27</f>
        <v>7251.3</v>
      </c>
    </row>
    <row r="27" spans="1:9" ht="45">
      <c r="A27" s="10" t="s">
        <v>184</v>
      </c>
      <c r="B27" s="11">
        <v>951</v>
      </c>
      <c r="C27" s="15" t="s">
        <v>145</v>
      </c>
      <c r="D27" s="15" t="s">
        <v>156</v>
      </c>
      <c r="E27" s="15" t="s">
        <v>18</v>
      </c>
      <c r="F27" s="15" t="s">
        <v>185</v>
      </c>
      <c r="G27" s="24">
        <f>6774.6+253+223.7+2187.20789+1000</f>
        <v>10438.50789</v>
      </c>
      <c r="H27" s="24">
        <f>6774.6+253+223.7</f>
        <v>7251.3</v>
      </c>
      <c r="I27" s="24">
        <f>6774.6+253+223.7</f>
        <v>7251.3</v>
      </c>
    </row>
    <row r="28" spans="1:9" ht="15">
      <c r="A28" s="10" t="s">
        <v>188</v>
      </c>
      <c r="B28" s="11">
        <v>951</v>
      </c>
      <c r="C28" s="15" t="s">
        <v>145</v>
      </c>
      <c r="D28" s="15" t="s">
        <v>156</v>
      </c>
      <c r="E28" s="15" t="s">
        <v>18</v>
      </c>
      <c r="F28" s="15" t="s">
        <v>189</v>
      </c>
      <c r="G28" s="24">
        <f>G29</f>
        <v>492</v>
      </c>
      <c r="H28" s="24">
        <f>H29</f>
        <v>492</v>
      </c>
      <c r="I28" s="24">
        <f>I29</f>
        <v>492</v>
      </c>
    </row>
    <row r="29" spans="1:9" ht="15">
      <c r="A29" s="199" t="s">
        <v>186</v>
      </c>
      <c r="B29" s="11">
        <v>951</v>
      </c>
      <c r="C29" s="15" t="s">
        <v>145</v>
      </c>
      <c r="D29" s="15" t="s">
        <v>156</v>
      </c>
      <c r="E29" s="15" t="s">
        <v>18</v>
      </c>
      <c r="F29" s="15" t="s">
        <v>187</v>
      </c>
      <c r="G29" s="24">
        <v>492</v>
      </c>
      <c r="H29" s="24">
        <v>492</v>
      </c>
      <c r="I29" s="24">
        <v>492</v>
      </c>
    </row>
    <row r="30" spans="1:9" ht="15" hidden="1">
      <c r="A30" s="10" t="s">
        <v>161</v>
      </c>
      <c r="B30" s="11">
        <v>951</v>
      </c>
      <c r="C30" s="15" t="s">
        <v>145</v>
      </c>
      <c r="D30" s="15" t="s">
        <v>162</v>
      </c>
      <c r="E30" s="15" t="s">
        <v>300</v>
      </c>
      <c r="F30" s="15" t="s">
        <v>379</v>
      </c>
      <c r="G30" s="24">
        <f>G31</f>
        <v>0</v>
      </c>
      <c r="H30" s="24">
        <f aca="true" t="shared" si="2" ref="H30:I32">H31</f>
        <v>0</v>
      </c>
      <c r="I30" s="24">
        <f t="shared" si="2"/>
        <v>0</v>
      </c>
    </row>
    <row r="31" spans="1:9" ht="30" hidden="1">
      <c r="A31" s="10" t="s">
        <v>163</v>
      </c>
      <c r="B31" s="11">
        <v>951</v>
      </c>
      <c r="C31" s="15" t="s">
        <v>145</v>
      </c>
      <c r="D31" s="15" t="s">
        <v>162</v>
      </c>
      <c r="E31" s="15" t="s">
        <v>312</v>
      </c>
      <c r="F31" s="15" t="s">
        <v>379</v>
      </c>
      <c r="G31" s="24">
        <f>G32</f>
        <v>0</v>
      </c>
      <c r="H31" s="24">
        <f t="shared" si="2"/>
        <v>0</v>
      </c>
      <c r="I31" s="24">
        <f t="shared" si="2"/>
        <v>0</v>
      </c>
    </row>
    <row r="32" spans="1:9" ht="15" hidden="1">
      <c r="A32" s="10" t="s">
        <v>188</v>
      </c>
      <c r="B32" s="11">
        <v>951</v>
      </c>
      <c r="C32" s="15" t="s">
        <v>145</v>
      </c>
      <c r="D32" s="15" t="s">
        <v>162</v>
      </c>
      <c r="E32" s="15" t="s">
        <v>312</v>
      </c>
      <c r="F32" s="15" t="s">
        <v>189</v>
      </c>
      <c r="G32" s="24">
        <f>G33</f>
        <v>0</v>
      </c>
      <c r="H32" s="24">
        <f t="shared" si="2"/>
        <v>0</v>
      </c>
      <c r="I32" s="24">
        <f t="shared" si="2"/>
        <v>0</v>
      </c>
    </row>
    <row r="33" spans="1:9" ht="15" hidden="1">
      <c r="A33" s="10" t="s">
        <v>190</v>
      </c>
      <c r="B33" s="11">
        <v>951</v>
      </c>
      <c r="C33" s="15" t="s">
        <v>145</v>
      </c>
      <c r="D33" s="15" t="s">
        <v>162</v>
      </c>
      <c r="E33" s="15" t="s">
        <v>312</v>
      </c>
      <c r="F33" s="15" t="s">
        <v>191</v>
      </c>
      <c r="G33" s="24"/>
      <c r="H33" s="24"/>
      <c r="I33" s="24"/>
    </row>
    <row r="34" spans="1:9" ht="42" customHeight="1">
      <c r="A34" s="199" t="s">
        <v>652</v>
      </c>
      <c r="B34" s="11" t="s">
        <v>173</v>
      </c>
      <c r="C34" s="15" t="s">
        <v>145</v>
      </c>
      <c r="D34" s="15" t="s">
        <v>358</v>
      </c>
      <c r="E34" s="15" t="s">
        <v>421</v>
      </c>
      <c r="F34" s="15" t="s">
        <v>379</v>
      </c>
      <c r="G34" s="24">
        <f aca="true" t="shared" si="3" ref="G34:I35">G35</f>
        <v>3.1229999999999993</v>
      </c>
      <c r="H34" s="24">
        <f t="shared" si="3"/>
        <v>3.2780000000000005</v>
      </c>
      <c r="I34" s="24">
        <f t="shared" si="3"/>
        <v>2.920000000000001</v>
      </c>
    </row>
    <row r="35" spans="1:9" ht="30">
      <c r="A35" s="10" t="s">
        <v>183</v>
      </c>
      <c r="B35" s="11" t="s">
        <v>173</v>
      </c>
      <c r="C35" s="15" t="s">
        <v>145</v>
      </c>
      <c r="D35" s="15" t="s">
        <v>358</v>
      </c>
      <c r="E35" s="15" t="s">
        <v>421</v>
      </c>
      <c r="F35" s="15" t="s">
        <v>154</v>
      </c>
      <c r="G35" s="24">
        <f t="shared" si="3"/>
        <v>3.1229999999999993</v>
      </c>
      <c r="H35" s="24">
        <f t="shared" si="3"/>
        <v>3.2780000000000005</v>
      </c>
      <c r="I35" s="24">
        <f t="shared" si="3"/>
        <v>2.920000000000001</v>
      </c>
    </row>
    <row r="36" spans="1:9" ht="45">
      <c r="A36" s="10" t="s">
        <v>184</v>
      </c>
      <c r="B36" s="11" t="s">
        <v>173</v>
      </c>
      <c r="C36" s="15" t="s">
        <v>145</v>
      </c>
      <c r="D36" s="15" t="s">
        <v>358</v>
      </c>
      <c r="E36" s="15" t="s">
        <v>421</v>
      </c>
      <c r="F36" s="15" t="s">
        <v>185</v>
      </c>
      <c r="G36" s="24">
        <f>9.594-6.471</f>
        <v>3.1229999999999993</v>
      </c>
      <c r="H36" s="24">
        <f>8.528-5.25</f>
        <v>3.2780000000000005</v>
      </c>
      <c r="I36" s="24">
        <f>8.528-5.608</f>
        <v>2.920000000000001</v>
      </c>
    </row>
    <row r="37" spans="1:9" ht="15">
      <c r="A37" s="18" t="s">
        <v>161</v>
      </c>
      <c r="B37" s="11" t="s">
        <v>173</v>
      </c>
      <c r="C37" s="15" t="s">
        <v>145</v>
      </c>
      <c r="D37" s="15" t="s">
        <v>162</v>
      </c>
      <c r="E37" s="15" t="s">
        <v>300</v>
      </c>
      <c r="F37" s="15" t="s">
        <v>379</v>
      </c>
      <c r="G37" s="24">
        <f aca="true" t="shared" si="4" ref="G37:I41">G38</f>
        <v>8430</v>
      </c>
      <c r="H37" s="24">
        <f t="shared" si="4"/>
        <v>5000</v>
      </c>
      <c r="I37" s="24">
        <f t="shared" si="4"/>
        <v>5000</v>
      </c>
    </row>
    <row r="38" spans="1:9" ht="30">
      <c r="A38" s="200" t="s">
        <v>148</v>
      </c>
      <c r="B38" s="11" t="s">
        <v>173</v>
      </c>
      <c r="C38" s="15" t="s">
        <v>145</v>
      </c>
      <c r="D38" s="15" t="s">
        <v>162</v>
      </c>
      <c r="E38" s="22" t="s">
        <v>14</v>
      </c>
      <c r="F38" s="22" t="s">
        <v>379</v>
      </c>
      <c r="G38" s="24">
        <f t="shared" si="4"/>
        <v>8430</v>
      </c>
      <c r="H38" s="24">
        <f aca="true" t="shared" si="5" ref="H38:I41">H39</f>
        <v>5000</v>
      </c>
      <c r="I38" s="24">
        <f t="shared" si="5"/>
        <v>5000</v>
      </c>
    </row>
    <row r="39" spans="1:9" ht="33" customHeight="1">
      <c r="A39" s="200" t="s">
        <v>149</v>
      </c>
      <c r="B39" s="11" t="s">
        <v>173</v>
      </c>
      <c r="C39" s="15" t="s">
        <v>145</v>
      </c>
      <c r="D39" s="15" t="s">
        <v>162</v>
      </c>
      <c r="E39" s="22" t="s">
        <v>15</v>
      </c>
      <c r="F39" s="22" t="s">
        <v>379</v>
      </c>
      <c r="G39" s="24">
        <f t="shared" si="4"/>
        <v>8430</v>
      </c>
      <c r="H39" s="24">
        <f t="shared" si="5"/>
        <v>5000</v>
      </c>
      <c r="I39" s="24">
        <f t="shared" si="5"/>
        <v>5000</v>
      </c>
    </row>
    <row r="40" spans="1:9" ht="30">
      <c r="A40" s="200" t="s">
        <v>501</v>
      </c>
      <c r="B40" s="11" t="s">
        <v>173</v>
      </c>
      <c r="C40" s="15" t="s">
        <v>145</v>
      </c>
      <c r="D40" s="15" t="s">
        <v>162</v>
      </c>
      <c r="E40" s="15" t="s">
        <v>502</v>
      </c>
      <c r="F40" s="22" t="s">
        <v>379</v>
      </c>
      <c r="G40" s="24">
        <f t="shared" si="4"/>
        <v>8430</v>
      </c>
      <c r="H40" s="24">
        <f t="shared" si="5"/>
        <v>5000</v>
      </c>
      <c r="I40" s="24">
        <f t="shared" si="5"/>
        <v>5000</v>
      </c>
    </row>
    <row r="41" spans="1:9" ht="15">
      <c r="A41" s="200" t="s">
        <v>188</v>
      </c>
      <c r="B41" s="11" t="s">
        <v>173</v>
      </c>
      <c r="C41" s="15" t="s">
        <v>145</v>
      </c>
      <c r="D41" s="15" t="s">
        <v>162</v>
      </c>
      <c r="E41" s="15" t="s">
        <v>502</v>
      </c>
      <c r="F41" s="22" t="s">
        <v>189</v>
      </c>
      <c r="G41" s="24">
        <f t="shared" si="4"/>
        <v>8430</v>
      </c>
      <c r="H41" s="24">
        <f t="shared" si="5"/>
        <v>5000</v>
      </c>
      <c r="I41" s="24">
        <f t="shared" si="5"/>
        <v>5000</v>
      </c>
    </row>
    <row r="42" spans="1:9" ht="15">
      <c r="A42" s="200" t="s">
        <v>190</v>
      </c>
      <c r="B42" s="11" t="s">
        <v>173</v>
      </c>
      <c r="C42" s="15" t="s">
        <v>145</v>
      </c>
      <c r="D42" s="15" t="s">
        <v>162</v>
      </c>
      <c r="E42" s="15" t="s">
        <v>502</v>
      </c>
      <c r="F42" s="22" t="s">
        <v>191</v>
      </c>
      <c r="G42" s="24">
        <f>5000-70+3500</f>
        <v>8430</v>
      </c>
      <c r="H42" s="24">
        <v>5000</v>
      </c>
      <c r="I42" s="24">
        <v>5000</v>
      </c>
    </row>
    <row r="43" spans="1:9" ht="16.5" customHeight="1">
      <c r="A43" s="10" t="s">
        <v>330</v>
      </c>
      <c r="B43" s="11">
        <v>951</v>
      </c>
      <c r="C43" s="15" t="s">
        <v>145</v>
      </c>
      <c r="D43" s="15" t="s">
        <v>164</v>
      </c>
      <c r="E43" s="15" t="s">
        <v>300</v>
      </c>
      <c r="F43" s="15" t="s">
        <v>379</v>
      </c>
      <c r="G43" s="24">
        <f>G44+G76+G125+G143+G86+G70+G89+G146+G94+G162+G170</f>
        <v>14005.294809999998</v>
      </c>
      <c r="H43" s="24">
        <f>H44+H76+H125+H143+H86+H70+H89+H146+H94+H162+H170</f>
        <v>14701.856549999997</v>
      </c>
      <c r="I43" s="24">
        <f>I44+I76+I125+I143+I86+I70+I89+I146+I94+I162+I170</f>
        <v>14838.448549999997</v>
      </c>
    </row>
    <row r="44" spans="1:9" ht="16.5" customHeight="1">
      <c r="A44" s="10" t="s">
        <v>165</v>
      </c>
      <c r="B44" s="11">
        <v>951</v>
      </c>
      <c r="C44" s="15" t="s">
        <v>145</v>
      </c>
      <c r="D44" s="15" t="s">
        <v>164</v>
      </c>
      <c r="E44" s="15" t="s">
        <v>300</v>
      </c>
      <c r="F44" s="15" t="s">
        <v>379</v>
      </c>
      <c r="G44" s="24">
        <f>G45+G50+G55+G60+G65+G68+G99</f>
        <v>6207.5498099999995</v>
      </c>
      <c r="H44" s="24">
        <f>H45+H50+H55+H60+H65+H68+H99</f>
        <v>7168.11155</v>
      </c>
      <c r="I44" s="24">
        <f>I45+I50+I55+I60+I65+I68+I99</f>
        <v>7295.70355</v>
      </c>
    </row>
    <row r="45" spans="1:9" ht="58.5" customHeight="1">
      <c r="A45" s="19" t="s">
        <v>166</v>
      </c>
      <c r="B45" s="98">
        <v>951</v>
      </c>
      <c r="C45" s="91" t="s">
        <v>145</v>
      </c>
      <c r="D45" s="91" t="s">
        <v>164</v>
      </c>
      <c r="E45" s="91" t="s">
        <v>20</v>
      </c>
      <c r="F45" s="91" t="s">
        <v>379</v>
      </c>
      <c r="G45" s="96">
        <f>G46+G48</f>
        <v>864.5329999999999</v>
      </c>
      <c r="H45" s="96">
        <f>H46+H48</f>
        <v>905.39</v>
      </c>
      <c r="I45" s="96">
        <f>I46+I48</f>
        <v>939.006</v>
      </c>
    </row>
    <row r="46" spans="1:9" ht="84" customHeight="1">
      <c r="A46" s="10" t="s">
        <v>180</v>
      </c>
      <c r="B46" s="11">
        <v>951</v>
      </c>
      <c r="C46" s="15" t="s">
        <v>145</v>
      </c>
      <c r="D46" s="15" t="s">
        <v>164</v>
      </c>
      <c r="E46" s="15" t="s">
        <v>20</v>
      </c>
      <c r="F46" s="15" t="s">
        <v>150</v>
      </c>
      <c r="G46" s="24">
        <f>G47</f>
        <v>726.497</v>
      </c>
      <c r="H46" s="24">
        <f>H47</f>
        <v>726.497</v>
      </c>
      <c r="I46" s="24">
        <f>I47</f>
        <v>726.497</v>
      </c>
    </row>
    <row r="47" spans="1:9" ht="29.25" customHeight="1">
      <c r="A47" s="18" t="s">
        <v>182</v>
      </c>
      <c r="B47" s="11">
        <v>951</v>
      </c>
      <c r="C47" s="15" t="s">
        <v>145</v>
      </c>
      <c r="D47" s="15" t="s">
        <v>164</v>
      </c>
      <c r="E47" s="15" t="s">
        <v>20</v>
      </c>
      <c r="F47" s="15" t="s">
        <v>181</v>
      </c>
      <c r="G47" s="24">
        <f>726.497</f>
        <v>726.497</v>
      </c>
      <c r="H47" s="24">
        <f>726.497</f>
        <v>726.497</v>
      </c>
      <c r="I47" s="24">
        <f>726.497</f>
        <v>726.497</v>
      </c>
    </row>
    <row r="48" spans="1:11" ht="31.5" customHeight="1">
      <c r="A48" s="10" t="s">
        <v>183</v>
      </c>
      <c r="B48" s="11">
        <v>951</v>
      </c>
      <c r="C48" s="15" t="s">
        <v>145</v>
      </c>
      <c r="D48" s="15" t="s">
        <v>164</v>
      </c>
      <c r="E48" s="15" t="s">
        <v>20</v>
      </c>
      <c r="F48" s="15" t="s">
        <v>154</v>
      </c>
      <c r="G48" s="24">
        <f>G49</f>
        <v>138.036</v>
      </c>
      <c r="H48" s="24">
        <f>H49</f>
        <v>178.893</v>
      </c>
      <c r="I48" s="24">
        <f>I49</f>
        <v>212.509</v>
      </c>
      <c r="K48" s="190"/>
    </row>
    <row r="49" spans="1:9" ht="42.75" customHeight="1">
      <c r="A49" s="18" t="s">
        <v>184</v>
      </c>
      <c r="B49" s="11">
        <v>951</v>
      </c>
      <c r="C49" s="15" t="s">
        <v>145</v>
      </c>
      <c r="D49" s="15" t="s">
        <v>164</v>
      </c>
      <c r="E49" s="15" t="s">
        <v>20</v>
      </c>
      <c r="F49" s="15" t="s">
        <v>185</v>
      </c>
      <c r="G49" s="24">
        <f>138.036</f>
        <v>138.036</v>
      </c>
      <c r="H49" s="24">
        <f>178.893</f>
        <v>178.893</v>
      </c>
      <c r="I49" s="24">
        <v>212.509</v>
      </c>
    </row>
    <row r="50" spans="1:11" ht="47.25" customHeight="1">
      <c r="A50" s="19" t="s">
        <v>389</v>
      </c>
      <c r="B50" s="98">
        <v>951</v>
      </c>
      <c r="C50" s="91" t="s">
        <v>145</v>
      </c>
      <c r="D50" s="91" t="s">
        <v>164</v>
      </c>
      <c r="E50" s="91" t="s">
        <v>720</v>
      </c>
      <c r="F50" s="91" t="s">
        <v>379</v>
      </c>
      <c r="G50" s="96">
        <f>G51+G53</f>
        <v>1312.707</v>
      </c>
      <c r="H50" s="96">
        <f>H51+H53</f>
        <v>1433.154</v>
      </c>
      <c r="I50" s="96">
        <f>I51+I53</f>
        <v>1490.48</v>
      </c>
      <c r="J50" s="190">
        <v>2236.686</v>
      </c>
      <c r="K50" s="190"/>
    </row>
    <row r="51" spans="1:12" ht="75" customHeight="1">
      <c r="A51" s="10" t="s">
        <v>180</v>
      </c>
      <c r="B51" s="11" t="s">
        <v>173</v>
      </c>
      <c r="C51" s="15" t="s">
        <v>145</v>
      </c>
      <c r="D51" s="15" t="s">
        <v>164</v>
      </c>
      <c r="E51" s="15" t="s">
        <v>720</v>
      </c>
      <c r="F51" s="15" t="s">
        <v>150</v>
      </c>
      <c r="G51" s="24">
        <f>G52</f>
        <v>1312.707</v>
      </c>
      <c r="H51" s="24">
        <f>H52</f>
        <v>1279.166</v>
      </c>
      <c r="I51" s="24">
        <f>I52</f>
        <v>1279.166</v>
      </c>
      <c r="J51" s="190">
        <f>G52-J52</f>
        <v>-51.67099999999982</v>
      </c>
      <c r="K51" s="190"/>
      <c r="L51" s="190"/>
    </row>
    <row r="52" spans="1:10" ht="32.25" customHeight="1">
      <c r="A52" s="18" t="s">
        <v>182</v>
      </c>
      <c r="B52" s="11" t="s">
        <v>173</v>
      </c>
      <c r="C52" s="15" t="s">
        <v>145</v>
      </c>
      <c r="D52" s="15" t="s">
        <v>164</v>
      </c>
      <c r="E52" s="15" t="s">
        <v>720</v>
      </c>
      <c r="F52" s="15" t="s">
        <v>181</v>
      </c>
      <c r="G52" s="24">
        <f>1279.166+30.4+3.141</f>
        <v>1312.707</v>
      </c>
      <c r="H52" s="24">
        <v>1279.166</v>
      </c>
      <c r="I52" s="24">
        <v>1279.166</v>
      </c>
      <c r="J52" s="14">
        <v>1364.378</v>
      </c>
    </row>
    <row r="53" spans="1:13" ht="31.5" customHeight="1">
      <c r="A53" s="10" t="s">
        <v>183</v>
      </c>
      <c r="B53" s="11">
        <v>951</v>
      </c>
      <c r="C53" s="15" t="s">
        <v>145</v>
      </c>
      <c r="D53" s="15" t="s">
        <v>164</v>
      </c>
      <c r="E53" s="15" t="s">
        <v>720</v>
      </c>
      <c r="F53" s="15" t="s">
        <v>154</v>
      </c>
      <c r="G53" s="24">
        <f>G54</f>
        <v>0</v>
      </c>
      <c r="H53" s="24">
        <f>H54</f>
        <v>153.988</v>
      </c>
      <c r="I53" s="24">
        <f>I54</f>
        <v>211.314</v>
      </c>
      <c r="J53" s="190">
        <f>J50-J52</f>
        <v>872.3080000000002</v>
      </c>
      <c r="K53" s="190"/>
      <c r="L53" s="190"/>
      <c r="M53" s="190"/>
    </row>
    <row r="54" spans="1:12" ht="44.25" customHeight="1">
      <c r="A54" s="18" t="s">
        <v>184</v>
      </c>
      <c r="B54" s="11">
        <v>951</v>
      </c>
      <c r="C54" s="15" t="s">
        <v>145</v>
      </c>
      <c r="D54" s="15" t="s">
        <v>164</v>
      </c>
      <c r="E54" s="15" t="s">
        <v>720</v>
      </c>
      <c r="F54" s="15" t="s">
        <v>185</v>
      </c>
      <c r="G54" s="24">
        <f>85.212-85.212</f>
        <v>0</v>
      </c>
      <c r="H54" s="24">
        <v>153.988</v>
      </c>
      <c r="I54" s="24">
        <v>211.314</v>
      </c>
      <c r="J54" s="190">
        <f>J53-G57</f>
        <v>-51.67099999999971</v>
      </c>
      <c r="K54" s="190"/>
      <c r="L54" s="190"/>
    </row>
    <row r="55" spans="1:9" ht="44.25" customHeight="1">
      <c r="A55" s="19" t="s">
        <v>167</v>
      </c>
      <c r="B55" s="98" t="s">
        <v>173</v>
      </c>
      <c r="C55" s="91" t="s">
        <v>145</v>
      </c>
      <c r="D55" s="91" t="s">
        <v>164</v>
      </c>
      <c r="E55" s="91" t="s">
        <v>720</v>
      </c>
      <c r="F55" s="91" t="s">
        <v>379</v>
      </c>
      <c r="G55" s="96">
        <f>G56+G58</f>
        <v>923.9789999999999</v>
      </c>
      <c r="H55" s="96">
        <f>H56+H58</f>
        <v>916.279</v>
      </c>
      <c r="I55" s="96">
        <f>I56+I58</f>
        <v>952.929</v>
      </c>
    </row>
    <row r="56" spans="1:12" ht="81" customHeight="1">
      <c r="A56" s="10" t="s">
        <v>180</v>
      </c>
      <c r="B56" s="11" t="s">
        <v>173</v>
      </c>
      <c r="C56" s="15" t="s">
        <v>145</v>
      </c>
      <c r="D56" s="15" t="s">
        <v>164</v>
      </c>
      <c r="E56" s="15" t="s">
        <v>720</v>
      </c>
      <c r="F56" s="15" t="s">
        <v>150</v>
      </c>
      <c r="G56" s="24">
        <f>G57</f>
        <v>923.9789999999999</v>
      </c>
      <c r="H56" s="24">
        <f>H57</f>
        <v>815.9</v>
      </c>
      <c r="I56" s="24">
        <f>I57</f>
        <v>815.9</v>
      </c>
      <c r="J56" s="190">
        <f>G55+G50</f>
        <v>2236.686</v>
      </c>
      <c r="K56" s="190"/>
      <c r="L56" s="190"/>
    </row>
    <row r="57" spans="1:9" ht="30" customHeight="1">
      <c r="A57" s="18" t="s">
        <v>182</v>
      </c>
      <c r="B57" s="11">
        <v>951</v>
      </c>
      <c r="C57" s="15" t="s">
        <v>145</v>
      </c>
      <c r="D57" s="15" t="s">
        <v>164</v>
      </c>
      <c r="E57" s="15" t="s">
        <v>720</v>
      </c>
      <c r="F57" s="15" t="s">
        <v>181</v>
      </c>
      <c r="G57" s="24">
        <f>765.9+50+87.649+20.43</f>
        <v>923.9789999999999</v>
      </c>
      <c r="H57" s="24">
        <f>765.9+50</f>
        <v>815.9</v>
      </c>
      <c r="I57" s="24">
        <f>765.9+50</f>
        <v>815.9</v>
      </c>
    </row>
    <row r="58" spans="1:9" ht="30.75" customHeight="1">
      <c r="A58" s="10" t="s">
        <v>183</v>
      </c>
      <c r="B58" s="11">
        <v>951</v>
      </c>
      <c r="C58" s="15" t="s">
        <v>145</v>
      </c>
      <c r="D58" s="15" t="s">
        <v>164</v>
      </c>
      <c r="E58" s="15" t="s">
        <v>720</v>
      </c>
      <c r="F58" s="15" t="s">
        <v>154</v>
      </c>
      <c r="G58" s="24">
        <f>G59</f>
        <v>0</v>
      </c>
      <c r="H58" s="24">
        <f>H59</f>
        <v>100.379</v>
      </c>
      <c r="I58" s="24">
        <f>I59</f>
        <v>137.029</v>
      </c>
    </row>
    <row r="59" spans="1:9" ht="45">
      <c r="A59" s="18" t="s">
        <v>184</v>
      </c>
      <c r="B59" s="11">
        <v>951</v>
      </c>
      <c r="C59" s="15" t="s">
        <v>145</v>
      </c>
      <c r="D59" s="15" t="s">
        <v>164</v>
      </c>
      <c r="E59" s="15" t="s">
        <v>720</v>
      </c>
      <c r="F59" s="15" t="s">
        <v>185</v>
      </c>
      <c r="G59" s="24">
        <f>56.408-56.408</f>
        <v>0</v>
      </c>
      <c r="H59" s="24">
        <v>100.379</v>
      </c>
      <c r="I59" s="24">
        <v>137.029</v>
      </c>
    </row>
    <row r="60" spans="1:9" ht="102" customHeight="1">
      <c r="A60" s="19" t="s">
        <v>21</v>
      </c>
      <c r="B60" s="98">
        <v>951</v>
      </c>
      <c r="C60" s="91" t="s">
        <v>145</v>
      </c>
      <c r="D60" s="91" t="s">
        <v>164</v>
      </c>
      <c r="E60" s="91" t="s">
        <v>301</v>
      </c>
      <c r="F60" s="91" t="s">
        <v>379</v>
      </c>
      <c r="G60" s="96">
        <f>G61+G63</f>
        <v>1490.622</v>
      </c>
      <c r="H60" s="96">
        <f>H61+H63</f>
        <v>1490.622</v>
      </c>
      <c r="I60" s="96">
        <f>I61+I63</f>
        <v>1490.622</v>
      </c>
    </row>
    <row r="61" spans="1:9" ht="75.75" customHeight="1">
      <c r="A61" s="10" t="s">
        <v>180</v>
      </c>
      <c r="B61" s="11">
        <v>951</v>
      </c>
      <c r="C61" s="15" t="s">
        <v>145</v>
      </c>
      <c r="D61" s="15" t="s">
        <v>164</v>
      </c>
      <c r="E61" s="15" t="s">
        <v>301</v>
      </c>
      <c r="F61" s="15" t="s">
        <v>150</v>
      </c>
      <c r="G61" s="24">
        <f>G62</f>
        <v>1286.738</v>
      </c>
      <c r="H61" s="24">
        <f>H62</f>
        <v>1286.738</v>
      </c>
      <c r="I61" s="24">
        <f>I62</f>
        <v>1286.738</v>
      </c>
    </row>
    <row r="62" spans="1:9" ht="30">
      <c r="A62" s="18" t="s">
        <v>182</v>
      </c>
      <c r="B62" s="11">
        <v>951</v>
      </c>
      <c r="C62" s="15" t="s">
        <v>145</v>
      </c>
      <c r="D62" s="15" t="s">
        <v>164</v>
      </c>
      <c r="E62" s="15" t="s">
        <v>301</v>
      </c>
      <c r="F62" s="15" t="s">
        <v>181</v>
      </c>
      <c r="G62" s="24">
        <v>1286.738</v>
      </c>
      <c r="H62" s="24">
        <v>1286.738</v>
      </c>
      <c r="I62" s="24">
        <v>1286.738</v>
      </c>
    </row>
    <row r="63" spans="1:10" ht="30">
      <c r="A63" s="10" t="s">
        <v>183</v>
      </c>
      <c r="B63" s="11">
        <v>951</v>
      </c>
      <c r="C63" s="15" t="s">
        <v>145</v>
      </c>
      <c r="D63" s="15" t="s">
        <v>164</v>
      </c>
      <c r="E63" s="15" t="s">
        <v>301</v>
      </c>
      <c r="F63" s="15" t="s">
        <v>154</v>
      </c>
      <c r="G63" s="24">
        <f>G64</f>
        <v>203.884</v>
      </c>
      <c r="H63" s="24">
        <f>H64</f>
        <v>203.884</v>
      </c>
      <c r="I63" s="24">
        <f>I64</f>
        <v>203.884</v>
      </c>
      <c r="J63" s="190"/>
    </row>
    <row r="64" spans="1:9" ht="45">
      <c r="A64" s="18" t="s">
        <v>184</v>
      </c>
      <c r="B64" s="11">
        <v>951</v>
      </c>
      <c r="C64" s="15" t="s">
        <v>145</v>
      </c>
      <c r="D64" s="15" t="s">
        <v>164</v>
      </c>
      <c r="E64" s="15" t="s">
        <v>301</v>
      </c>
      <c r="F64" s="15" t="s">
        <v>185</v>
      </c>
      <c r="G64" s="24">
        <v>203.884</v>
      </c>
      <c r="H64" s="24">
        <v>203.884</v>
      </c>
      <c r="I64" s="24">
        <v>203.884</v>
      </c>
    </row>
    <row r="65" spans="1:9" ht="63.75" customHeight="1">
      <c r="A65" s="120" t="s">
        <v>762</v>
      </c>
      <c r="B65" s="98">
        <v>951</v>
      </c>
      <c r="C65" s="91" t="s">
        <v>145</v>
      </c>
      <c r="D65" s="91" t="s">
        <v>164</v>
      </c>
      <c r="E65" s="91" t="s">
        <v>763</v>
      </c>
      <c r="F65" s="91" t="s">
        <v>379</v>
      </c>
      <c r="G65" s="96">
        <f aca="true" t="shared" si="6" ref="G65:I66">G66</f>
        <v>353.579</v>
      </c>
      <c r="H65" s="96">
        <f t="shared" si="6"/>
        <v>353.579</v>
      </c>
      <c r="I65" s="96">
        <f t="shared" si="6"/>
        <v>353.579</v>
      </c>
    </row>
    <row r="66" spans="1:9" ht="30">
      <c r="A66" s="10" t="s">
        <v>183</v>
      </c>
      <c r="B66" s="11">
        <v>951</v>
      </c>
      <c r="C66" s="15" t="s">
        <v>145</v>
      </c>
      <c r="D66" s="15" t="s">
        <v>164</v>
      </c>
      <c r="E66" s="15" t="s">
        <v>763</v>
      </c>
      <c r="F66" s="15" t="s">
        <v>154</v>
      </c>
      <c r="G66" s="24">
        <f t="shared" si="6"/>
        <v>353.579</v>
      </c>
      <c r="H66" s="24">
        <f t="shared" si="6"/>
        <v>353.579</v>
      </c>
      <c r="I66" s="24">
        <f t="shared" si="6"/>
        <v>353.579</v>
      </c>
    </row>
    <row r="67" spans="1:9" ht="45">
      <c r="A67" s="18" t="s">
        <v>184</v>
      </c>
      <c r="B67" s="11">
        <v>951</v>
      </c>
      <c r="C67" s="15" t="s">
        <v>145</v>
      </c>
      <c r="D67" s="15" t="s">
        <v>164</v>
      </c>
      <c r="E67" s="15" t="s">
        <v>763</v>
      </c>
      <c r="F67" s="15" t="s">
        <v>185</v>
      </c>
      <c r="G67" s="24">
        <v>353.579</v>
      </c>
      <c r="H67" s="24">
        <v>353.579</v>
      </c>
      <c r="I67" s="24">
        <v>353.579</v>
      </c>
    </row>
    <row r="68" spans="1:9" s="189" customFormat="1" ht="30" hidden="1">
      <c r="A68" s="201" t="s">
        <v>719</v>
      </c>
      <c r="B68" s="93">
        <v>951</v>
      </c>
      <c r="C68" s="89" t="s">
        <v>145</v>
      </c>
      <c r="D68" s="89" t="s">
        <v>164</v>
      </c>
      <c r="E68" s="89" t="s">
        <v>721</v>
      </c>
      <c r="F68" s="89" t="s">
        <v>379</v>
      </c>
      <c r="G68" s="202">
        <f>G69</f>
        <v>0</v>
      </c>
      <c r="H68" s="202">
        <f>H69</f>
        <v>0</v>
      </c>
      <c r="I68" s="202">
        <f>I69</f>
        <v>0</v>
      </c>
    </row>
    <row r="69" spans="1:9" ht="45" hidden="1">
      <c r="A69" s="18" t="s">
        <v>184</v>
      </c>
      <c r="B69" s="11">
        <v>951</v>
      </c>
      <c r="C69" s="15" t="s">
        <v>145</v>
      </c>
      <c r="D69" s="15" t="s">
        <v>164</v>
      </c>
      <c r="E69" s="15" t="s">
        <v>721</v>
      </c>
      <c r="F69" s="15" t="s">
        <v>185</v>
      </c>
      <c r="G69" s="24"/>
      <c r="H69" s="24"/>
      <c r="I69" s="24"/>
    </row>
    <row r="70" spans="1:9" ht="75" hidden="1">
      <c r="A70" s="97" t="s">
        <v>400</v>
      </c>
      <c r="B70" s="11">
        <v>951</v>
      </c>
      <c r="C70" s="15" t="s">
        <v>145</v>
      </c>
      <c r="D70" s="15" t="s">
        <v>164</v>
      </c>
      <c r="E70" s="91" t="s">
        <v>31</v>
      </c>
      <c r="F70" s="91" t="s">
        <v>379</v>
      </c>
      <c r="G70" s="96">
        <f>G71+G72</f>
        <v>0</v>
      </c>
      <c r="H70" s="96">
        <f>H71+H72</f>
        <v>0</v>
      </c>
      <c r="I70" s="96">
        <f>I71+I72</f>
        <v>0</v>
      </c>
    </row>
    <row r="71" spans="1:9" ht="75" hidden="1">
      <c r="A71" s="203" t="s">
        <v>132</v>
      </c>
      <c r="B71" s="11">
        <v>951</v>
      </c>
      <c r="C71" s="15" t="s">
        <v>145</v>
      </c>
      <c r="D71" s="15" t="s">
        <v>164</v>
      </c>
      <c r="E71" s="15" t="s">
        <v>424</v>
      </c>
      <c r="F71" s="15" t="s">
        <v>126</v>
      </c>
      <c r="G71" s="24"/>
      <c r="H71" s="24"/>
      <c r="I71" s="24"/>
    </row>
    <row r="72" spans="1:9" ht="75" hidden="1">
      <c r="A72" s="144" t="s">
        <v>127</v>
      </c>
      <c r="B72" s="11">
        <v>951</v>
      </c>
      <c r="C72" s="15" t="s">
        <v>145</v>
      </c>
      <c r="D72" s="15" t="s">
        <v>164</v>
      </c>
      <c r="E72" s="15" t="s">
        <v>100</v>
      </c>
      <c r="F72" s="15" t="s">
        <v>126</v>
      </c>
      <c r="G72" s="24"/>
      <c r="H72" s="24"/>
      <c r="I72" s="24"/>
    </row>
    <row r="73" spans="1:9" s="26" customFormat="1" ht="75" hidden="1">
      <c r="A73" s="19" t="s">
        <v>687</v>
      </c>
      <c r="B73" s="11">
        <v>951</v>
      </c>
      <c r="C73" s="91" t="s">
        <v>145</v>
      </c>
      <c r="D73" s="91" t="s">
        <v>164</v>
      </c>
      <c r="E73" s="91" t="s">
        <v>688</v>
      </c>
      <c r="F73" s="91" t="s">
        <v>379</v>
      </c>
      <c r="G73" s="96">
        <f aca="true" t="shared" si="7" ref="G73:I74">G74</f>
        <v>0</v>
      </c>
      <c r="H73" s="96">
        <f t="shared" si="7"/>
        <v>0</v>
      </c>
      <c r="I73" s="96">
        <f t="shared" si="7"/>
        <v>0</v>
      </c>
    </row>
    <row r="74" spans="1:9" ht="90" hidden="1">
      <c r="A74" s="10" t="s">
        <v>180</v>
      </c>
      <c r="B74" s="11">
        <v>951</v>
      </c>
      <c r="C74" s="15" t="s">
        <v>145</v>
      </c>
      <c r="D74" s="15" t="s">
        <v>164</v>
      </c>
      <c r="E74" s="15" t="s">
        <v>688</v>
      </c>
      <c r="F74" s="15" t="s">
        <v>150</v>
      </c>
      <c r="G74" s="24">
        <f t="shared" si="7"/>
        <v>0</v>
      </c>
      <c r="H74" s="24">
        <f t="shared" si="7"/>
        <v>0</v>
      </c>
      <c r="I74" s="24">
        <f t="shared" si="7"/>
        <v>0</v>
      </c>
    </row>
    <row r="75" spans="1:9" ht="30" hidden="1">
      <c r="A75" s="18" t="s">
        <v>182</v>
      </c>
      <c r="B75" s="11">
        <v>951</v>
      </c>
      <c r="C75" s="15" t="s">
        <v>145</v>
      </c>
      <c r="D75" s="15" t="s">
        <v>164</v>
      </c>
      <c r="E75" s="15" t="s">
        <v>688</v>
      </c>
      <c r="F75" s="15" t="s">
        <v>181</v>
      </c>
      <c r="G75" s="24"/>
      <c r="H75" s="24"/>
      <c r="I75" s="24"/>
    </row>
    <row r="76" spans="1:9" ht="45">
      <c r="A76" s="23" t="s">
        <v>148</v>
      </c>
      <c r="B76" s="92">
        <v>951</v>
      </c>
      <c r="C76" s="90" t="s">
        <v>145</v>
      </c>
      <c r="D76" s="90" t="s">
        <v>164</v>
      </c>
      <c r="E76" s="90" t="s">
        <v>14</v>
      </c>
      <c r="F76" s="90" t="s">
        <v>379</v>
      </c>
      <c r="G76" s="25">
        <f>G77</f>
        <v>6038.485</v>
      </c>
      <c r="H76" s="25">
        <f>H77</f>
        <v>5808.485</v>
      </c>
      <c r="I76" s="25">
        <f>I77</f>
        <v>5808.485</v>
      </c>
    </row>
    <row r="77" spans="1:9" ht="42" customHeight="1">
      <c r="A77" s="10" t="s">
        <v>149</v>
      </c>
      <c r="B77" s="11">
        <v>951</v>
      </c>
      <c r="C77" s="15" t="s">
        <v>145</v>
      </c>
      <c r="D77" s="15" t="s">
        <v>164</v>
      </c>
      <c r="E77" s="15" t="s">
        <v>15</v>
      </c>
      <c r="F77" s="15" t="s">
        <v>379</v>
      </c>
      <c r="G77" s="24">
        <f>G78+G83+G110+G113+G116+G119+G122</f>
        <v>6038.485</v>
      </c>
      <c r="H77" s="24">
        <f>H78+H83+H110+H113+H116+H119+H122</f>
        <v>5808.485</v>
      </c>
      <c r="I77" s="24">
        <f>I78+I83+I110+I113+I116+I119+I122</f>
        <v>5808.485</v>
      </c>
    </row>
    <row r="78" spans="1:9" ht="45" customHeight="1">
      <c r="A78" s="10" t="s">
        <v>503</v>
      </c>
      <c r="B78" s="11">
        <v>951</v>
      </c>
      <c r="C78" s="15" t="s">
        <v>145</v>
      </c>
      <c r="D78" s="15" t="s">
        <v>164</v>
      </c>
      <c r="E78" s="15" t="s">
        <v>18</v>
      </c>
      <c r="F78" s="15" t="s">
        <v>379</v>
      </c>
      <c r="G78" s="24">
        <f>G79+G81</f>
        <v>5658.485</v>
      </c>
      <c r="H78" s="24">
        <f>H79+H81</f>
        <v>5658.485</v>
      </c>
      <c r="I78" s="24">
        <f>I79+I81</f>
        <v>5658.485</v>
      </c>
    </row>
    <row r="79" spans="1:9" ht="81.75" customHeight="1">
      <c r="A79" s="10" t="s">
        <v>180</v>
      </c>
      <c r="B79" s="11">
        <v>951</v>
      </c>
      <c r="C79" s="15" t="s">
        <v>145</v>
      </c>
      <c r="D79" s="15" t="s">
        <v>164</v>
      </c>
      <c r="E79" s="15" t="s">
        <v>18</v>
      </c>
      <c r="F79" s="15" t="s">
        <v>150</v>
      </c>
      <c r="G79" s="24">
        <f>G80</f>
        <v>5458.985</v>
      </c>
      <c r="H79" s="24">
        <f>H80</f>
        <v>5458.985</v>
      </c>
      <c r="I79" s="24">
        <f>I80</f>
        <v>5458.985</v>
      </c>
    </row>
    <row r="80" spans="1:9" ht="30">
      <c r="A80" s="18" t="s">
        <v>182</v>
      </c>
      <c r="B80" s="11">
        <v>951</v>
      </c>
      <c r="C80" s="15" t="s">
        <v>145</v>
      </c>
      <c r="D80" s="15" t="s">
        <v>164</v>
      </c>
      <c r="E80" s="15" t="s">
        <v>18</v>
      </c>
      <c r="F80" s="15" t="s">
        <v>181</v>
      </c>
      <c r="G80" s="24">
        <f>4147.454+59+1252.531</f>
        <v>5458.985</v>
      </c>
      <c r="H80" s="24">
        <f>4147.454+59+1252.531</f>
        <v>5458.985</v>
      </c>
      <c r="I80" s="24">
        <f>4147.454+59+1252.531</f>
        <v>5458.985</v>
      </c>
    </row>
    <row r="81" spans="1:9" ht="30">
      <c r="A81" s="10" t="s">
        <v>183</v>
      </c>
      <c r="B81" s="11">
        <v>951</v>
      </c>
      <c r="C81" s="15" t="s">
        <v>145</v>
      </c>
      <c r="D81" s="15" t="s">
        <v>164</v>
      </c>
      <c r="E81" s="15" t="s">
        <v>18</v>
      </c>
      <c r="F81" s="15" t="s">
        <v>154</v>
      </c>
      <c r="G81" s="24">
        <f>G82</f>
        <v>199.5</v>
      </c>
      <c r="H81" s="24">
        <f>H82</f>
        <v>199.5</v>
      </c>
      <c r="I81" s="24">
        <f>I82</f>
        <v>199.5</v>
      </c>
    </row>
    <row r="82" spans="1:9" ht="42.75" customHeight="1">
      <c r="A82" s="18" t="s">
        <v>184</v>
      </c>
      <c r="B82" s="11">
        <v>951</v>
      </c>
      <c r="C82" s="15" t="s">
        <v>145</v>
      </c>
      <c r="D82" s="15" t="s">
        <v>164</v>
      </c>
      <c r="E82" s="15" t="s">
        <v>18</v>
      </c>
      <c r="F82" s="15" t="s">
        <v>185</v>
      </c>
      <c r="G82" s="24">
        <v>199.5</v>
      </c>
      <c r="H82" s="24">
        <v>199.5</v>
      </c>
      <c r="I82" s="24">
        <v>199.5</v>
      </c>
    </row>
    <row r="83" spans="1:9" ht="15" hidden="1">
      <c r="A83" s="19" t="s">
        <v>192</v>
      </c>
      <c r="B83" s="98">
        <v>951</v>
      </c>
      <c r="C83" s="91" t="s">
        <v>145</v>
      </c>
      <c r="D83" s="91" t="s">
        <v>164</v>
      </c>
      <c r="E83" s="91" t="s">
        <v>22</v>
      </c>
      <c r="F83" s="91" t="s">
        <v>379</v>
      </c>
      <c r="G83" s="96">
        <f aca="true" t="shared" si="8" ref="G83:I84">G84</f>
        <v>0</v>
      </c>
      <c r="H83" s="96">
        <f t="shared" si="8"/>
        <v>0</v>
      </c>
      <c r="I83" s="96">
        <f t="shared" si="8"/>
        <v>0</v>
      </c>
    </row>
    <row r="84" spans="1:9" ht="15" hidden="1">
      <c r="A84" s="10" t="s">
        <v>188</v>
      </c>
      <c r="B84" s="11">
        <v>951</v>
      </c>
      <c r="C84" s="15" t="s">
        <v>145</v>
      </c>
      <c r="D84" s="15" t="s">
        <v>164</v>
      </c>
      <c r="E84" s="15" t="s">
        <v>22</v>
      </c>
      <c r="F84" s="15" t="s">
        <v>189</v>
      </c>
      <c r="G84" s="24">
        <f t="shared" si="8"/>
        <v>0</v>
      </c>
      <c r="H84" s="24">
        <f t="shared" si="8"/>
        <v>0</v>
      </c>
      <c r="I84" s="24">
        <f t="shared" si="8"/>
        <v>0</v>
      </c>
    </row>
    <row r="85" spans="1:9" ht="15" hidden="1">
      <c r="A85" s="10" t="s">
        <v>192</v>
      </c>
      <c r="B85" s="11">
        <v>951</v>
      </c>
      <c r="C85" s="15" t="s">
        <v>145</v>
      </c>
      <c r="D85" s="15" t="s">
        <v>164</v>
      </c>
      <c r="E85" s="15" t="s">
        <v>22</v>
      </c>
      <c r="F85" s="15" t="s">
        <v>193</v>
      </c>
      <c r="G85" s="24"/>
      <c r="H85" s="24"/>
      <c r="I85" s="24"/>
    </row>
    <row r="86" spans="1:9" ht="57" customHeight="1">
      <c r="A86" s="19" t="s">
        <v>341</v>
      </c>
      <c r="B86" s="98">
        <v>951</v>
      </c>
      <c r="C86" s="91" t="s">
        <v>145</v>
      </c>
      <c r="D86" s="91" t="s">
        <v>164</v>
      </c>
      <c r="E86" s="91" t="s">
        <v>23</v>
      </c>
      <c r="F86" s="91" t="s">
        <v>379</v>
      </c>
      <c r="G86" s="96">
        <f aca="true" t="shared" si="9" ref="G86:I87">G87</f>
        <v>420.96</v>
      </c>
      <c r="H86" s="96">
        <f t="shared" si="9"/>
        <v>420.96</v>
      </c>
      <c r="I86" s="96">
        <f t="shared" si="9"/>
        <v>420.96</v>
      </c>
    </row>
    <row r="87" spans="1:9" ht="30">
      <c r="A87" s="10" t="s">
        <v>183</v>
      </c>
      <c r="B87" s="11">
        <v>951</v>
      </c>
      <c r="C87" s="15" t="s">
        <v>145</v>
      </c>
      <c r="D87" s="15" t="s">
        <v>164</v>
      </c>
      <c r="E87" s="15" t="s">
        <v>23</v>
      </c>
      <c r="F87" s="15" t="s">
        <v>154</v>
      </c>
      <c r="G87" s="24">
        <f t="shared" si="9"/>
        <v>420.96</v>
      </c>
      <c r="H87" s="24">
        <f t="shared" si="9"/>
        <v>420.96</v>
      </c>
      <c r="I87" s="24">
        <f t="shared" si="9"/>
        <v>420.96</v>
      </c>
    </row>
    <row r="88" spans="1:9" ht="45">
      <c r="A88" s="18" t="s">
        <v>184</v>
      </c>
      <c r="B88" s="11">
        <v>951</v>
      </c>
      <c r="C88" s="15" t="s">
        <v>145</v>
      </c>
      <c r="D88" s="15" t="s">
        <v>164</v>
      </c>
      <c r="E88" s="15" t="s">
        <v>23</v>
      </c>
      <c r="F88" s="15" t="s">
        <v>185</v>
      </c>
      <c r="G88" s="24">
        <v>420.96</v>
      </c>
      <c r="H88" s="24">
        <v>420.96</v>
      </c>
      <c r="I88" s="24">
        <v>420.96</v>
      </c>
    </row>
    <row r="89" spans="1:9" ht="15">
      <c r="A89" s="120" t="s">
        <v>463</v>
      </c>
      <c r="B89" s="98" t="s">
        <v>173</v>
      </c>
      <c r="C89" s="91" t="s">
        <v>145</v>
      </c>
      <c r="D89" s="91" t="s">
        <v>164</v>
      </c>
      <c r="E89" s="91" t="s">
        <v>464</v>
      </c>
      <c r="F89" s="91" t="s">
        <v>379</v>
      </c>
      <c r="G89" s="96">
        <f>G90+G92</f>
        <v>1134.3</v>
      </c>
      <c r="H89" s="96">
        <f>H90+H92</f>
        <v>1134.3</v>
      </c>
      <c r="I89" s="96">
        <f>I90+I92</f>
        <v>1134.3</v>
      </c>
    </row>
    <row r="90" spans="1:9" ht="33.75" customHeight="1">
      <c r="A90" s="10" t="s">
        <v>183</v>
      </c>
      <c r="B90" s="11" t="s">
        <v>173</v>
      </c>
      <c r="C90" s="15" t="s">
        <v>145</v>
      </c>
      <c r="D90" s="15" t="s">
        <v>164</v>
      </c>
      <c r="E90" s="15" t="s">
        <v>464</v>
      </c>
      <c r="F90" s="15" t="s">
        <v>154</v>
      </c>
      <c r="G90" s="24">
        <f>G91</f>
        <v>1134.3</v>
      </c>
      <c r="H90" s="24">
        <f>H91</f>
        <v>1134.3</v>
      </c>
      <c r="I90" s="24">
        <f>I91</f>
        <v>1134.3</v>
      </c>
    </row>
    <row r="91" spans="1:9" ht="45">
      <c r="A91" s="18" t="s">
        <v>184</v>
      </c>
      <c r="B91" s="11" t="s">
        <v>173</v>
      </c>
      <c r="C91" s="15" t="s">
        <v>145</v>
      </c>
      <c r="D91" s="15" t="s">
        <v>164</v>
      </c>
      <c r="E91" s="15" t="s">
        <v>464</v>
      </c>
      <c r="F91" s="15" t="s">
        <v>185</v>
      </c>
      <c r="G91" s="24">
        <f>767.4+366.9</f>
        <v>1134.3</v>
      </c>
      <c r="H91" s="24">
        <f>767.4+366.9</f>
        <v>1134.3</v>
      </c>
      <c r="I91" s="24">
        <f>767.4+366.9</f>
        <v>1134.3</v>
      </c>
    </row>
    <row r="92" spans="1:9" ht="15" hidden="1">
      <c r="A92" s="10" t="s">
        <v>188</v>
      </c>
      <c r="B92" s="11" t="s">
        <v>173</v>
      </c>
      <c r="C92" s="15" t="s">
        <v>145</v>
      </c>
      <c r="D92" s="15" t="s">
        <v>164</v>
      </c>
      <c r="E92" s="15" t="s">
        <v>464</v>
      </c>
      <c r="F92" s="15" t="s">
        <v>189</v>
      </c>
      <c r="G92" s="24">
        <f>G93</f>
        <v>0</v>
      </c>
      <c r="H92" s="24">
        <f>H93</f>
        <v>0</v>
      </c>
      <c r="I92" s="24">
        <f>I93</f>
        <v>0</v>
      </c>
    </row>
    <row r="93" spans="1:9" ht="15" hidden="1">
      <c r="A93" s="199" t="s">
        <v>186</v>
      </c>
      <c r="B93" s="11" t="s">
        <v>173</v>
      </c>
      <c r="C93" s="15" t="s">
        <v>145</v>
      </c>
      <c r="D93" s="15" t="s">
        <v>164</v>
      </c>
      <c r="E93" s="15" t="s">
        <v>464</v>
      </c>
      <c r="F93" s="15" t="s">
        <v>187</v>
      </c>
      <c r="G93" s="24"/>
      <c r="H93" s="24"/>
      <c r="I93" s="24"/>
    </row>
    <row r="94" spans="1:9" ht="15" hidden="1">
      <c r="A94" s="204" t="s">
        <v>491</v>
      </c>
      <c r="B94" s="98" t="s">
        <v>173</v>
      </c>
      <c r="C94" s="91" t="s">
        <v>145</v>
      </c>
      <c r="D94" s="91" t="s">
        <v>164</v>
      </c>
      <c r="E94" s="91" t="s">
        <v>492</v>
      </c>
      <c r="F94" s="91" t="s">
        <v>379</v>
      </c>
      <c r="G94" s="96">
        <f>G95+G97</f>
        <v>0</v>
      </c>
      <c r="H94" s="96">
        <f>H95+H97</f>
        <v>0</v>
      </c>
      <c r="I94" s="96">
        <f>I95+I97</f>
        <v>0</v>
      </c>
    </row>
    <row r="95" spans="1:9" ht="30" hidden="1">
      <c r="A95" s="10" t="s">
        <v>183</v>
      </c>
      <c r="B95" s="11" t="s">
        <v>173</v>
      </c>
      <c r="C95" s="15" t="s">
        <v>145</v>
      </c>
      <c r="D95" s="15" t="s">
        <v>164</v>
      </c>
      <c r="E95" s="15" t="s">
        <v>492</v>
      </c>
      <c r="F95" s="15" t="s">
        <v>154</v>
      </c>
      <c r="G95" s="24">
        <f>G96</f>
        <v>0</v>
      </c>
      <c r="H95" s="24">
        <f>H96</f>
        <v>0</v>
      </c>
      <c r="I95" s="24">
        <f>I96</f>
        <v>0</v>
      </c>
    </row>
    <row r="96" spans="1:9" ht="45" hidden="1">
      <c r="A96" s="18" t="s">
        <v>184</v>
      </c>
      <c r="B96" s="11" t="s">
        <v>173</v>
      </c>
      <c r="C96" s="15" t="s">
        <v>145</v>
      </c>
      <c r="D96" s="15" t="s">
        <v>164</v>
      </c>
      <c r="E96" s="15" t="s">
        <v>492</v>
      </c>
      <c r="F96" s="15" t="s">
        <v>185</v>
      </c>
      <c r="G96" s="24"/>
      <c r="H96" s="24"/>
      <c r="I96" s="24"/>
    </row>
    <row r="97" spans="1:9" ht="15" hidden="1">
      <c r="A97" s="10" t="s">
        <v>188</v>
      </c>
      <c r="B97" s="11" t="s">
        <v>173</v>
      </c>
      <c r="C97" s="15" t="s">
        <v>145</v>
      </c>
      <c r="D97" s="15" t="s">
        <v>164</v>
      </c>
      <c r="E97" s="15" t="s">
        <v>492</v>
      </c>
      <c r="F97" s="15" t="s">
        <v>189</v>
      </c>
      <c r="G97" s="24">
        <f>G98</f>
        <v>0</v>
      </c>
      <c r="H97" s="24">
        <f>H98</f>
        <v>0</v>
      </c>
      <c r="I97" s="24">
        <f>I98</f>
        <v>0</v>
      </c>
    </row>
    <row r="98" spans="1:9" ht="15" hidden="1">
      <c r="A98" s="199" t="s">
        <v>186</v>
      </c>
      <c r="B98" s="11" t="s">
        <v>173</v>
      </c>
      <c r="C98" s="15" t="s">
        <v>145</v>
      </c>
      <c r="D98" s="15" t="s">
        <v>164</v>
      </c>
      <c r="E98" s="15" t="s">
        <v>492</v>
      </c>
      <c r="F98" s="15" t="s">
        <v>187</v>
      </c>
      <c r="G98" s="24"/>
      <c r="H98" s="24"/>
      <c r="I98" s="24"/>
    </row>
    <row r="99" spans="1:9" ht="73.5" customHeight="1">
      <c r="A99" s="201" t="s">
        <v>504</v>
      </c>
      <c r="B99" s="93" t="s">
        <v>173</v>
      </c>
      <c r="C99" s="89" t="s">
        <v>145</v>
      </c>
      <c r="D99" s="89" t="s">
        <v>164</v>
      </c>
      <c r="E99" s="89" t="s">
        <v>300</v>
      </c>
      <c r="F99" s="89" t="s">
        <v>379</v>
      </c>
      <c r="G99" s="202">
        <f aca="true" t="shared" si="10" ref="G99:I100">G100</f>
        <v>1262.1298100000001</v>
      </c>
      <c r="H99" s="202">
        <f t="shared" si="10"/>
        <v>2069.08755</v>
      </c>
      <c r="I99" s="202">
        <f t="shared" si="10"/>
        <v>2069.08755</v>
      </c>
    </row>
    <row r="100" spans="1:9" ht="30">
      <c r="A100" s="10" t="s">
        <v>453</v>
      </c>
      <c r="B100" s="11" t="s">
        <v>173</v>
      </c>
      <c r="C100" s="15" t="s">
        <v>145</v>
      </c>
      <c r="D100" s="15" t="s">
        <v>164</v>
      </c>
      <c r="E100" s="15" t="s">
        <v>14</v>
      </c>
      <c r="F100" s="15" t="s">
        <v>379</v>
      </c>
      <c r="G100" s="24">
        <f t="shared" si="10"/>
        <v>1262.1298100000001</v>
      </c>
      <c r="H100" s="24">
        <f t="shared" si="10"/>
        <v>2069.08755</v>
      </c>
      <c r="I100" s="24">
        <f t="shared" si="10"/>
        <v>2069.08755</v>
      </c>
    </row>
    <row r="101" spans="1:9" ht="45">
      <c r="A101" s="10" t="s">
        <v>149</v>
      </c>
      <c r="B101" s="11" t="s">
        <v>173</v>
      </c>
      <c r="C101" s="15" t="s">
        <v>145</v>
      </c>
      <c r="D101" s="15" t="s">
        <v>164</v>
      </c>
      <c r="E101" s="15" t="s">
        <v>15</v>
      </c>
      <c r="F101" s="15" t="s">
        <v>379</v>
      </c>
      <c r="G101" s="24">
        <f>G102+G104</f>
        <v>1262.1298100000001</v>
      </c>
      <c r="H101" s="24">
        <f>H102+H104</f>
        <v>2069.08755</v>
      </c>
      <c r="I101" s="24">
        <f>I102+I104</f>
        <v>2069.08755</v>
      </c>
    </row>
    <row r="102" spans="1:9" ht="90">
      <c r="A102" s="10" t="s">
        <v>180</v>
      </c>
      <c r="B102" s="11" t="s">
        <v>173</v>
      </c>
      <c r="C102" s="15" t="s">
        <v>145</v>
      </c>
      <c r="D102" s="15" t="s">
        <v>164</v>
      </c>
      <c r="E102" s="15" t="s">
        <v>505</v>
      </c>
      <c r="F102" s="15" t="s">
        <v>150</v>
      </c>
      <c r="G102" s="24">
        <f>G103</f>
        <v>1216.998</v>
      </c>
      <c r="H102" s="24">
        <f>H103</f>
        <v>1216.998</v>
      </c>
      <c r="I102" s="24">
        <f>I103</f>
        <v>1216.998</v>
      </c>
    </row>
    <row r="103" spans="1:11" ht="31.5" customHeight="1">
      <c r="A103" s="10" t="s">
        <v>182</v>
      </c>
      <c r="B103" s="11" t="s">
        <v>173</v>
      </c>
      <c r="C103" s="15" t="s">
        <v>145</v>
      </c>
      <c r="D103" s="15" t="s">
        <v>164</v>
      </c>
      <c r="E103" s="15" t="s">
        <v>505</v>
      </c>
      <c r="F103" s="15" t="s">
        <v>181</v>
      </c>
      <c r="G103" s="24">
        <f>1216.998</f>
        <v>1216.998</v>
      </c>
      <c r="H103" s="24">
        <f>1216.998</f>
        <v>1216.998</v>
      </c>
      <c r="I103" s="24">
        <f>1216.998</f>
        <v>1216.998</v>
      </c>
      <c r="J103" s="205"/>
      <c r="K103" s="190"/>
    </row>
    <row r="104" spans="1:9" ht="30">
      <c r="A104" s="10" t="s">
        <v>183</v>
      </c>
      <c r="B104" s="11" t="s">
        <v>173</v>
      </c>
      <c r="C104" s="15" t="s">
        <v>145</v>
      </c>
      <c r="D104" s="15" t="s">
        <v>164</v>
      </c>
      <c r="E104" s="15" t="s">
        <v>505</v>
      </c>
      <c r="F104" s="15" t="s">
        <v>154</v>
      </c>
      <c r="G104" s="24">
        <f>G105</f>
        <v>45.13181000000009</v>
      </c>
      <c r="H104" s="24">
        <f>H105</f>
        <v>852.08955</v>
      </c>
      <c r="I104" s="24">
        <f>I105</f>
        <v>852.08955</v>
      </c>
    </row>
    <row r="105" spans="1:9" ht="42" customHeight="1">
      <c r="A105" s="18" t="s">
        <v>184</v>
      </c>
      <c r="B105" s="11" t="s">
        <v>173</v>
      </c>
      <c r="C105" s="15" t="s">
        <v>145</v>
      </c>
      <c r="D105" s="15" t="s">
        <v>164</v>
      </c>
      <c r="E105" s="15" t="s">
        <v>505</v>
      </c>
      <c r="F105" s="15" t="s">
        <v>185</v>
      </c>
      <c r="G105" s="24">
        <f>852.08955-806.95774</f>
        <v>45.13181000000009</v>
      </c>
      <c r="H105" s="24">
        <v>852.08955</v>
      </c>
      <c r="I105" s="24">
        <v>852.08955</v>
      </c>
    </row>
    <row r="106" spans="1:9" ht="33" customHeight="1" hidden="1">
      <c r="A106" s="10" t="s">
        <v>453</v>
      </c>
      <c r="B106" s="11" t="s">
        <v>173</v>
      </c>
      <c r="C106" s="15" t="s">
        <v>145</v>
      </c>
      <c r="D106" s="15" t="s">
        <v>164</v>
      </c>
      <c r="E106" s="15" t="s">
        <v>14</v>
      </c>
      <c r="F106" s="24" t="str">
        <f>F107</f>
        <v>000</v>
      </c>
      <c r="G106" s="24">
        <f>G107</f>
        <v>0</v>
      </c>
      <c r="H106" s="24">
        <f aca="true" t="shared" si="11" ref="H106:I108">H107</f>
        <v>0</v>
      </c>
      <c r="I106" s="24">
        <f t="shared" si="11"/>
        <v>0</v>
      </c>
    </row>
    <row r="107" spans="1:9" ht="46.5" customHeight="1" hidden="1">
      <c r="A107" s="10" t="s">
        <v>149</v>
      </c>
      <c r="B107" s="11" t="s">
        <v>173</v>
      </c>
      <c r="C107" s="15" t="s">
        <v>145</v>
      </c>
      <c r="D107" s="15" t="s">
        <v>164</v>
      </c>
      <c r="E107" s="15" t="s">
        <v>15</v>
      </c>
      <c r="F107" s="15" t="s">
        <v>379</v>
      </c>
      <c r="G107" s="24">
        <f>G108</f>
        <v>0</v>
      </c>
      <c r="H107" s="24">
        <f t="shared" si="11"/>
        <v>0</v>
      </c>
      <c r="I107" s="24">
        <f t="shared" si="11"/>
        <v>0</v>
      </c>
    </row>
    <row r="108" spans="1:9" ht="75" customHeight="1" hidden="1">
      <c r="A108" s="10" t="s">
        <v>180</v>
      </c>
      <c r="B108" s="11" t="s">
        <v>173</v>
      </c>
      <c r="C108" s="15" t="s">
        <v>145</v>
      </c>
      <c r="D108" s="15" t="s">
        <v>164</v>
      </c>
      <c r="E108" s="15" t="s">
        <v>829</v>
      </c>
      <c r="F108" s="15" t="s">
        <v>150</v>
      </c>
      <c r="G108" s="24">
        <f>G109</f>
        <v>0</v>
      </c>
      <c r="H108" s="24">
        <f t="shared" si="11"/>
        <v>0</v>
      </c>
      <c r="I108" s="24">
        <f t="shared" si="11"/>
        <v>0</v>
      </c>
    </row>
    <row r="109" spans="1:9" ht="30.75" customHeight="1" hidden="1">
      <c r="A109" s="10" t="s">
        <v>182</v>
      </c>
      <c r="B109" s="11" t="s">
        <v>173</v>
      </c>
      <c r="C109" s="15" t="s">
        <v>145</v>
      </c>
      <c r="D109" s="15" t="s">
        <v>164</v>
      </c>
      <c r="E109" s="15" t="s">
        <v>829</v>
      </c>
      <c r="F109" s="15" t="s">
        <v>181</v>
      </c>
      <c r="G109" s="24"/>
      <c r="H109" s="24"/>
      <c r="I109" s="24"/>
    </row>
    <row r="110" spans="1:9" ht="45" hidden="1">
      <c r="A110" s="120" t="s">
        <v>664</v>
      </c>
      <c r="B110" s="98" t="s">
        <v>173</v>
      </c>
      <c r="C110" s="91" t="s">
        <v>145</v>
      </c>
      <c r="D110" s="91" t="s">
        <v>164</v>
      </c>
      <c r="E110" s="91" t="s">
        <v>665</v>
      </c>
      <c r="F110" s="91" t="s">
        <v>379</v>
      </c>
      <c r="G110" s="96">
        <f aca="true" t="shared" si="12" ref="G110:I111">G111</f>
        <v>0</v>
      </c>
      <c r="H110" s="96">
        <f t="shared" si="12"/>
        <v>0</v>
      </c>
      <c r="I110" s="96">
        <f t="shared" si="12"/>
        <v>0</v>
      </c>
    </row>
    <row r="111" spans="1:9" ht="30" hidden="1">
      <c r="A111" s="10" t="s">
        <v>183</v>
      </c>
      <c r="B111" s="11" t="s">
        <v>173</v>
      </c>
      <c r="C111" s="15" t="s">
        <v>145</v>
      </c>
      <c r="D111" s="15" t="s">
        <v>164</v>
      </c>
      <c r="E111" s="15" t="s">
        <v>665</v>
      </c>
      <c r="F111" s="15" t="s">
        <v>154</v>
      </c>
      <c r="G111" s="24">
        <f t="shared" si="12"/>
        <v>0</v>
      </c>
      <c r="H111" s="24">
        <f t="shared" si="12"/>
        <v>0</v>
      </c>
      <c r="I111" s="24">
        <f t="shared" si="12"/>
        <v>0</v>
      </c>
    </row>
    <row r="112" spans="1:9" ht="45" hidden="1">
      <c r="A112" s="18" t="s">
        <v>184</v>
      </c>
      <c r="B112" s="11" t="s">
        <v>173</v>
      </c>
      <c r="C112" s="15" t="s">
        <v>145</v>
      </c>
      <c r="D112" s="15" t="s">
        <v>164</v>
      </c>
      <c r="E112" s="15" t="s">
        <v>665</v>
      </c>
      <c r="F112" s="15" t="s">
        <v>185</v>
      </c>
      <c r="G112" s="24"/>
      <c r="H112" s="24"/>
      <c r="I112" s="24"/>
    </row>
    <row r="113" spans="1:9" ht="30" hidden="1">
      <c r="A113" s="201" t="s">
        <v>774</v>
      </c>
      <c r="B113" s="93" t="s">
        <v>173</v>
      </c>
      <c r="C113" s="89" t="s">
        <v>145</v>
      </c>
      <c r="D113" s="89" t="s">
        <v>164</v>
      </c>
      <c r="E113" s="89" t="s">
        <v>775</v>
      </c>
      <c r="F113" s="89" t="s">
        <v>379</v>
      </c>
      <c r="G113" s="202">
        <f aca="true" t="shared" si="13" ref="G113:I114">G114</f>
        <v>0</v>
      </c>
      <c r="H113" s="202">
        <f t="shared" si="13"/>
        <v>0</v>
      </c>
      <c r="I113" s="202">
        <f t="shared" si="13"/>
        <v>0</v>
      </c>
    </row>
    <row r="114" spans="1:9" ht="30" customHeight="1" hidden="1">
      <c r="A114" s="10" t="s">
        <v>183</v>
      </c>
      <c r="B114" s="11" t="s">
        <v>173</v>
      </c>
      <c r="C114" s="15" t="s">
        <v>145</v>
      </c>
      <c r="D114" s="15" t="s">
        <v>164</v>
      </c>
      <c r="E114" s="15" t="s">
        <v>775</v>
      </c>
      <c r="F114" s="15" t="s">
        <v>154</v>
      </c>
      <c r="G114" s="24">
        <f t="shared" si="13"/>
        <v>0</v>
      </c>
      <c r="H114" s="24">
        <f t="shared" si="13"/>
        <v>0</v>
      </c>
      <c r="I114" s="24">
        <f t="shared" si="13"/>
        <v>0</v>
      </c>
    </row>
    <row r="115" spans="1:9" ht="45" customHeight="1" hidden="1">
      <c r="A115" s="18" t="s">
        <v>184</v>
      </c>
      <c r="B115" s="11" t="s">
        <v>173</v>
      </c>
      <c r="C115" s="15" t="s">
        <v>145</v>
      </c>
      <c r="D115" s="15" t="s">
        <v>164</v>
      </c>
      <c r="E115" s="15" t="s">
        <v>775</v>
      </c>
      <c r="F115" s="15" t="s">
        <v>185</v>
      </c>
      <c r="G115" s="24"/>
      <c r="H115" s="24"/>
      <c r="I115" s="24"/>
    </row>
    <row r="116" spans="1:9" ht="72.75" customHeight="1" hidden="1">
      <c r="A116" s="120" t="s">
        <v>865</v>
      </c>
      <c r="B116" s="11" t="s">
        <v>173</v>
      </c>
      <c r="C116" s="91" t="s">
        <v>145</v>
      </c>
      <c r="D116" s="91" t="s">
        <v>164</v>
      </c>
      <c r="E116" s="91" t="s">
        <v>866</v>
      </c>
      <c r="F116" s="91" t="s">
        <v>379</v>
      </c>
      <c r="G116" s="96">
        <f aca="true" t="shared" si="14" ref="G116:I117">G117</f>
        <v>0</v>
      </c>
      <c r="H116" s="96">
        <f t="shared" si="14"/>
        <v>0</v>
      </c>
      <c r="I116" s="96">
        <f t="shared" si="14"/>
        <v>0</v>
      </c>
    </row>
    <row r="117" spans="1:9" ht="33" customHeight="1" hidden="1">
      <c r="A117" s="10" t="s">
        <v>183</v>
      </c>
      <c r="B117" s="11" t="s">
        <v>173</v>
      </c>
      <c r="C117" s="15" t="s">
        <v>145</v>
      </c>
      <c r="D117" s="15" t="s">
        <v>164</v>
      </c>
      <c r="E117" s="15" t="s">
        <v>866</v>
      </c>
      <c r="F117" s="15" t="s">
        <v>154</v>
      </c>
      <c r="G117" s="24">
        <f t="shared" si="14"/>
        <v>0</v>
      </c>
      <c r="H117" s="24">
        <f t="shared" si="14"/>
        <v>0</v>
      </c>
      <c r="I117" s="24">
        <f t="shared" si="14"/>
        <v>0</v>
      </c>
    </row>
    <row r="118" spans="1:9" ht="41.25" customHeight="1" hidden="1">
      <c r="A118" s="18" t="s">
        <v>184</v>
      </c>
      <c r="B118" s="11" t="s">
        <v>173</v>
      </c>
      <c r="C118" s="15" t="s">
        <v>145</v>
      </c>
      <c r="D118" s="15" t="s">
        <v>164</v>
      </c>
      <c r="E118" s="15" t="s">
        <v>866</v>
      </c>
      <c r="F118" s="15" t="s">
        <v>185</v>
      </c>
      <c r="G118" s="24"/>
      <c r="H118" s="24"/>
      <c r="I118" s="24"/>
    </row>
    <row r="119" spans="1:9" ht="41.25" customHeight="1">
      <c r="A119" s="120" t="s">
        <v>867</v>
      </c>
      <c r="B119" s="11" t="s">
        <v>173</v>
      </c>
      <c r="C119" s="91" t="s">
        <v>145</v>
      </c>
      <c r="D119" s="91" t="s">
        <v>164</v>
      </c>
      <c r="E119" s="91" t="s">
        <v>868</v>
      </c>
      <c r="F119" s="91" t="s">
        <v>379</v>
      </c>
      <c r="G119" s="96">
        <f aca="true" t="shared" si="15" ref="G119:I120">G120</f>
        <v>150</v>
      </c>
      <c r="H119" s="96">
        <f t="shared" si="15"/>
        <v>150</v>
      </c>
      <c r="I119" s="96">
        <f t="shared" si="15"/>
        <v>150</v>
      </c>
    </row>
    <row r="120" spans="1:9" ht="30" customHeight="1">
      <c r="A120" s="10" t="s">
        <v>183</v>
      </c>
      <c r="B120" s="11" t="s">
        <v>173</v>
      </c>
      <c r="C120" s="15" t="s">
        <v>145</v>
      </c>
      <c r="D120" s="15" t="s">
        <v>164</v>
      </c>
      <c r="E120" s="15" t="s">
        <v>868</v>
      </c>
      <c r="F120" s="15" t="s">
        <v>154</v>
      </c>
      <c r="G120" s="24">
        <f t="shared" si="15"/>
        <v>150</v>
      </c>
      <c r="H120" s="24">
        <f t="shared" si="15"/>
        <v>150</v>
      </c>
      <c r="I120" s="24">
        <f t="shared" si="15"/>
        <v>150</v>
      </c>
    </row>
    <row r="121" spans="1:9" ht="39" customHeight="1">
      <c r="A121" s="18" t="s">
        <v>184</v>
      </c>
      <c r="B121" s="11" t="s">
        <v>173</v>
      </c>
      <c r="C121" s="15" t="s">
        <v>145</v>
      </c>
      <c r="D121" s="15" t="s">
        <v>164</v>
      </c>
      <c r="E121" s="15" t="s">
        <v>868</v>
      </c>
      <c r="F121" s="15" t="s">
        <v>185</v>
      </c>
      <c r="G121" s="24">
        <v>150</v>
      </c>
      <c r="H121" s="24">
        <v>150</v>
      </c>
      <c r="I121" s="24">
        <v>150</v>
      </c>
    </row>
    <row r="122" spans="1:9" ht="42" customHeight="1">
      <c r="A122" s="120" t="s">
        <v>996</v>
      </c>
      <c r="B122" s="98" t="s">
        <v>173</v>
      </c>
      <c r="C122" s="91" t="s">
        <v>145</v>
      </c>
      <c r="D122" s="91" t="s">
        <v>164</v>
      </c>
      <c r="E122" s="91" t="s">
        <v>995</v>
      </c>
      <c r="F122" s="91" t="s">
        <v>379</v>
      </c>
      <c r="G122" s="96">
        <f aca="true" t="shared" si="16" ref="G122:I123">G123</f>
        <v>230</v>
      </c>
      <c r="H122" s="96">
        <f t="shared" si="16"/>
        <v>0</v>
      </c>
      <c r="I122" s="96">
        <f t="shared" si="16"/>
        <v>0</v>
      </c>
    </row>
    <row r="123" spans="1:9" ht="34.5" customHeight="1">
      <c r="A123" s="10" t="s">
        <v>183</v>
      </c>
      <c r="B123" s="11" t="s">
        <v>173</v>
      </c>
      <c r="C123" s="15" t="s">
        <v>145</v>
      </c>
      <c r="D123" s="15" t="s">
        <v>164</v>
      </c>
      <c r="E123" s="15" t="s">
        <v>995</v>
      </c>
      <c r="F123" s="15" t="s">
        <v>154</v>
      </c>
      <c r="G123" s="24">
        <f t="shared" si="16"/>
        <v>230</v>
      </c>
      <c r="H123" s="24">
        <f t="shared" si="16"/>
        <v>0</v>
      </c>
      <c r="I123" s="24">
        <f t="shared" si="16"/>
        <v>0</v>
      </c>
    </row>
    <row r="124" spans="1:9" ht="42" customHeight="1">
      <c r="A124" s="18" t="s">
        <v>184</v>
      </c>
      <c r="B124" s="11" t="s">
        <v>173</v>
      </c>
      <c r="C124" s="15" t="s">
        <v>145</v>
      </c>
      <c r="D124" s="15" t="s">
        <v>164</v>
      </c>
      <c r="E124" s="15" t="s">
        <v>995</v>
      </c>
      <c r="F124" s="15" t="s">
        <v>185</v>
      </c>
      <c r="G124" s="24">
        <v>230</v>
      </c>
      <c r="H124" s="24">
        <v>0</v>
      </c>
      <c r="I124" s="24">
        <v>0</v>
      </c>
    </row>
    <row r="125" spans="1:9" ht="45">
      <c r="A125" s="19" t="s">
        <v>946</v>
      </c>
      <c r="B125" s="98">
        <v>951</v>
      </c>
      <c r="C125" s="91" t="s">
        <v>145</v>
      </c>
      <c r="D125" s="91" t="s">
        <v>164</v>
      </c>
      <c r="E125" s="91" t="s">
        <v>32</v>
      </c>
      <c r="F125" s="91" t="s">
        <v>379</v>
      </c>
      <c r="G125" s="96">
        <f>G129+G137+G126+G140</f>
        <v>146</v>
      </c>
      <c r="H125" s="96">
        <f>H129+H137+H126+H140</f>
        <v>100</v>
      </c>
      <c r="I125" s="96">
        <f>I129+I137+I126+I140</f>
        <v>120</v>
      </c>
    </row>
    <row r="126" spans="1:9" ht="30" hidden="1">
      <c r="A126" s="124" t="s">
        <v>34</v>
      </c>
      <c r="B126" s="98">
        <v>951</v>
      </c>
      <c r="C126" s="91" t="s">
        <v>145</v>
      </c>
      <c r="D126" s="91" t="s">
        <v>164</v>
      </c>
      <c r="E126" s="11" t="s">
        <v>33</v>
      </c>
      <c r="F126" s="15" t="s">
        <v>379</v>
      </c>
      <c r="G126" s="24">
        <f aca="true" t="shared" si="17" ref="G126:I127">G127</f>
        <v>0</v>
      </c>
      <c r="H126" s="24">
        <f t="shared" si="17"/>
        <v>0</v>
      </c>
      <c r="I126" s="24">
        <f t="shared" si="17"/>
        <v>0</v>
      </c>
    </row>
    <row r="127" spans="1:9" ht="30" hidden="1">
      <c r="A127" s="10" t="s">
        <v>183</v>
      </c>
      <c r="B127" s="98">
        <v>951</v>
      </c>
      <c r="C127" s="91" t="s">
        <v>145</v>
      </c>
      <c r="D127" s="91" t="s">
        <v>164</v>
      </c>
      <c r="E127" s="11" t="s">
        <v>33</v>
      </c>
      <c r="F127" s="15" t="s">
        <v>154</v>
      </c>
      <c r="G127" s="24">
        <f t="shared" si="17"/>
        <v>0</v>
      </c>
      <c r="H127" s="24">
        <f t="shared" si="17"/>
        <v>0</v>
      </c>
      <c r="I127" s="24">
        <f t="shared" si="17"/>
        <v>0</v>
      </c>
    </row>
    <row r="128" spans="1:9" ht="45" hidden="1">
      <c r="A128" s="18" t="s">
        <v>184</v>
      </c>
      <c r="B128" s="98">
        <v>951</v>
      </c>
      <c r="C128" s="91" t="s">
        <v>145</v>
      </c>
      <c r="D128" s="91" t="s">
        <v>164</v>
      </c>
      <c r="E128" s="11" t="s">
        <v>33</v>
      </c>
      <c r="F128" s="15" t="s">
        <v>185</v>
      </c>
      <c r="G128" s="24"/>
      <c r="H128" s="24"/>
      <c r="I128" s="24"/>
    </row>
    <row r="129" spans="1:9" ht="30.75" customHeight="1">
      <c r="A129" s="206" t="s">
        <v>277</v>
      </c>
      <c r="B129" s="98">
        <v>951</v>
      </c>
      <c r="C129" s="91" t="s">
        <v>145</v>
      </c>
      <c r="D129" s="91" t="s">
        <v>164</v>
      </c>
      <c r="E129" s="11" t="s">
        <v>50</v>
      </c>
      <c r="F129" s="15" t="s">
        <v>379</v>
      </c>
      <c r="G129" s="24">
        <f>G130</f>
        <v>63</v>
      </c>
      <c r="H129" s="24">
        <f aca="true" t="shared" si="18" ref="H129:I132">H130</f>
        <v>0</v>
      </c>
      <c r="I129" s="24">
        <f t="shared" si="18"/>
        <v>0</v>
      </c>
    </row>
    <row r="130" spans="1:11" ht="60">
      <c r="A130" s="19" t="s">
        <v>610</v>
      </c>
      <c r="B130" s="98">
        <v>951</v>
      </c>
      <c r="C130" s="91" t="s">
        <v>145</v>
      </c>
      <c r="D130" s="91" t="s">
        <v>164</v>
      </c>
      <c r="E130" s="91" t="s">
        <v>300</v>
      </c>
      <c r="F130" s="91" t="s">
        <v>379</v>
      </c>
      <c r="G130" s="96">
        <f>G131+G134</f>
        <v>63</v>
      </c>
      <c r="H130" s="96">
        <f>H131+H134</f>
        <v>0</v>
      </c>
      <c r="I130" s="96">
        <f>I131+I134</f>
        <v>0</v>
      </c>
      <c r="K130" s="190"/>
    </row>
    <row r="131" spans="1:9" ht="89.25" hidden="1">
      <c r="A131" s="10" t="s">
        <v>630</v>
      </c>
      <c r="B131" s="11">
        <v>951</v>
      </c>
      <c r="C131" s="15" t="s">
        <v>145</v>
      </c>
      <c r="D131" s="15" t="s">
        <v>164</v>
      </c>
      <c r="E131" s="15" t="s">
        <v>616</v>
      </c>
      <c r="F131" s="15" t="s">
        <v>379</v>
      </c>
      <c r="G131" s="24">
        <f>G132</f>
        <v>0</v>
      </c>
      <c r="H131" s="24">
        <f t="shared" si="18"/>
        <v>0</v>
      </c>
      <c r="I131" s="24">
        <f t="shared" si="18"/>
        <v>0</v>
      </c>
    </row>
    <row r="132" spans="1:9" ht="45" hidden="1">
      <c r="A132" s="18" t="s">
        <v>542</v>
      </c>
      <c r="B132" s="11">
        <v>951</v>
      </c>
      <c r="C132" s="15" t="s">
        <v>145</v>
      </c>
      <c r="D132" s="15" t="s">
        <v>164</v>
      </c>
      <c r="E132" s="15" t="s">
        <v>616</v>
      </c>
      <c r="F132" s="15" t="s">
        <v>543</v>
      </c>
      <c r="G132" s="24">
        <f>G133</f>
        <v>0</v>
      </c>
      <c r="H132" s="24">
        <f t="shared" si="18"/>
        <v>0</v>
      </c>
      <c r="I132" s="24">
        <f t="shared" si="18"/>
        <v>0</v>
      </c>
    </row>
    <row r="133" spans="1:9" ht="15" hidden="1">
      <c r="A133" s="18" t="s">
        <v>544</v>
      </c>
      <c r="B133" s="11">
        <v>951</v>
      </c>
      <c r="C133" s="15" t="s">
        <v>145</v>
      </c>
      <c r="D133" s="15" t="s">
        <v>164</v>
      </c>
      <c r="E133" s="15" t="s">
        <v>616</v>
      </c>
      <c r="F133" s="15" t="s">
        <v>545</v>
      </c>
      <c r="G133" s="24"/>
      <c r="H133" s="24"/>
      <c r="I133" s="24"/>
    </row>
    <row r="134" spans="1:9" ht="105">
      <c r="A134" s="10" t="s">
        <v>631</v>
      </c>
      <c r="B134" s="11">
        <v>951</v>
      </c>
      <c r="C134" s="15" t="s">
        <v>145</v>
      </c>
      <c r="D134" s="15" t="s">
        <v>164</v>
      </c>
      <c r="E134" s="15" t="s">
        <v>956</v>
      </c>
      <c r="F134" s="15" t="s">
        <v>379</v>
      </c>
      <c r="G134" s="24">
        <f aca="true" t="shared" si="19" ref="G134:I135">G135</f>
        <v>63</v>
      </c>
      <c r="H134" s="24">
        <f t="shared" si="19"/>
        <v>0</v>
      </c>
      <c r="I134" s="24">
        <f t="shared" si="19"/>
        <v>0</v>
      </c>
    </row>
    <row r="135" spans="1:9" ht="45">
      <c r="A135" s="18" t="s">
        <v>542</v>
      </c>
      <c r="B135" s="11">
        <v>951</v>
      </c>
      <c r="C135" s="15" t="s">
        <v>145</v>
      </c>
      <c r="D135" s="15" t="s">
        <v>164</v>
      </c>
      <c r="E135" s="15" t="s">
        <v>956</v>
      </c>
      <c r="F135" s="15" t="s">
        <v>543</v>
      </c>
      <c r="G135" s="24">
        <f t="shared" si="19"/>
        <v>63</v>
      </c>
      <c r="H135" s="24">
        <f t="shared" si="19"/>
        <v>0</v>
      </c>
      <c r="I135" s="24">
        <f t="shared" si="19"/>
        <v>0</v>
      </c>
    </row>
    <row r="136" spans="1:10" ht="15">
      <c r="A136" s="18" t="s">
        <v>544</v>
      </c>
      <c r="B136" s="11">
        <v>951</v>
      </c>
      <c r="C136" s="15" t="s">
        <v>145</v>
      </c>
      <c r="D136" s="15" t="s">
        <v>164</v>
      </c>
      <c r="E136" s="15" t="s">
        <v>956</v>
      </c>
      <c r="F136" s="15" t="s">
        <v>545</v>
      </c>
      <c r="G136" s="24">
        <v>63</v>
      </c>
      <c r="H136" s="24">
        <v>0</v>
      </c>
      <c r="I136" s="24">
        <v>0</v>
      </c>
      <c r="J136" s="14" t="s">
        <v>914</v>
      </c>
    </row>
    <row r="137" spans="1:9" ht="71.25" customHeight="1" hidden="1">
      <c r="A137" s="19" t="s">
        <v>625</v>
      </c>
      <c r="B137" s="98">
        <v>951</v>
      </c>
      <c r="C137" s="91" t="s">
        <v>145</v>
      </c>
      <c r="D137" s="91" t="s">
        <v>164</v>
      </c>
      <c r="E137" s="91" t="s">
        <v>617</v>
      </c>
      <c r="F137" s="91" t="s">
        <v>379</v>
      </c>
      <c r="G137" s="96">
        <f aca="true" t="shared" si="20" ref="G137:I138">G138</f>
        <v>0</v>
      </c>
      <c r="H137" s="96">
        <f t="shared" si="20"/>
        <v>0</v>
      </c>
      <c r="I137" s="96">
        <f t="shared" si="20"/>
        <v>0</v>
      </c>
    </row>
    <row r="138" spans="1:9" ht="30" hidden="1">
      <c r="A138" s="10" t="s">
        <v>183</v>
      </c>
      <c r="B138" s="11">
        <v>951</v>
      </c>
      <c r="C138" s="15" t="s">
        <v>145</v>
      </c>
      <c r="D138" s="15" t="s">
        <v>164</v>
      </c>
      <c r="E138" s="15" t="s">
        <v>617</v>
      </c>
      <c r="F138" s="15" t="s">
        <v>154</v>
      </c>
      <c r="G138" s="24">
        <f t="shared" si="20"/>
        <v>0</v>
      </c>
      <c r="H138" s="24">
        <f t="shared" si="20"/>
        <v>0</v>
      </c>
      <c r="I138" s="24">
        <f t="shared" si="20"/>
        <v>0</v>
      </c>
    </row>
    <row r="139" spans="1:9" ht="45" hidden="1">
      <c r="A139" s="18" t="s">
        <v>184</v>
      </c>
      <c r="B139" s="11">
        <v>951</v>
      </c>
      <c r="C139" s="15" t="s">
        <v>145</v>
      </c>
      <c r="D139" s="15" t="s">
        <v>164</v>
      </c>
      <c r="E139" s="15" t="s">
        <v>617</v>
      </c>
      <c r="F139" s="15" t="s">
        <v>185</v>
      </c>
      <c r="G139" s="24"/>
      <c r="H139" s="24"/>
      <c r="I139" s="24"/>
    </row>
    <row r="140" spans="1:9" ht="33" customHeight="1">
      <c r="A140" s="124" t="s">
        <v>37</v>
      </c>
      <c r="B140" s="11">
        <v>951</v>
      </c>
      <c r="C140" s="15" t="s">
        <v>145</v>
      </c>
      <c r="D140" s="15" t="s">
        <v>164</v>
      </c>
      <c r="E140" s="15" t="s">
        <v>38</v>
      </c>
      <c r="F140" s="15" t="s">
        <v>379</v>
      </c>
      <c r="G140" s="24">
        <f aca="true" t="shared" si="21" ref="G140:I141">G141</f>
        <v>83</v>
      </c>
      <c r="H140" s="24">
        <f t="shared" si="21"/>
        <v>100</v>
      </c>
      <c r="I140" s="24">
        <f t="shared" si="21"/>
        <v>120</v>
      </c>
    </row>
    <row r="141" spans="1:9" ht="29.25" customHeight="1">
      <c r="A141" s="10" t="s">
        <v>183</v>
      </c>
      <c r="B141" s="11">
        <v>951</v>
      </c>
      <c r="C141" s="15" t="s">
        <v>145</v>
      </c>
      <c r="D141" s="15" t="s">
        <v>164</v>
      </c>
      <c r="E141" s="15" t="s">
        <v>618</v>
      </c>
      <c r="F141" s="15" t="s">
        <v>154</v>
      </c>
      <c r="G141" s="24">
        <f t="shared" si="21"/>
        <v>83</v>
      </c>
      <c r="H141" s="24">
        <f t="shared" si="21"/>
        <v>100</v>
      </c>
      <c r="I141" s="24">
        <f t="shared" si="21"/>
        <v>120</v>
      </c>
    </row>
    <row r="142" spans="1:9" ht="43.5" customHeight="1">
      <c r="A142" s="18" t="s">
        <v>184</v>
      </c>
      <c r="B142" s="11">
        <v>951</v>
      </c>
      <c r="C142" s="15" t="s">
        <v>145</v>
      </c>
      <c r="D142" s="15" t="s">
        <v>164</v>
      </c>
      <c r="E142" s="15" t="s">
        <v>618</v>
      </c>
      <c r="F142" s="15" t="s">
        <v>185</v>
      </c>
      <c r="G142" s="24">
        <v>83</v>
      </c>
      <c r="H142" s="24">
        <v>100</v>
      </c>
      <c r="I142" s="24">
        <v>120</v>
      </c>
    </row>
    <row r="143" spans="1:9" ht="58.5" customHeight="1">
      <c r="A143" s="19" t="s">
        <v>989</v>
      </c>
      <c r="B143" s="98">
        <v>951</v>
      </c>
      <c r="C143" s="91" t="s">
        <v>145</v>
      </c>
      <c r="D143" s="91" t="s">
        <v>164</v>
      </c>
      <c r="E143" s="91" t="s">
        <v>39</v>
      </c>
      <c r="F143" s="91" t="s">
        <v>379</v>
      </c>
      <c r="G143" s="96">
        <f aca="true" t="shared" si="22" ref="G143:I144">G144</f>
        <v>28</v>
      </c>
      <c r="H143" s="96">
        <f t="shared" si="22"/>
        <v>35</v>
      </c>
      <c r="I143" s="96">
        <f t="shared" si="22"/>
        <v>39</v>
      </c>
    </row>
    <row r="144" spans="1:9" ht="33.75" customHeight="1">
      <c r="A144" s="10" t="s">
        <v>183</v>
      </c>
      <c r="B144" s="11">
        <v>951</v>
      </c>
      <c r="C144" s="15" t="s">
        <v>145</v>
      </c>
      <c r="D144" s="15" t="s">
        <v>164</v>
      </c>
      <c r="E144" s="15" t="s">
        <v>41</v>
      </c>
      <c r="F144" s="15" t="s">
        <v>154</v>
      </c>
      <c r="G144" s="24">
        <f t="shared" si="22"/>
        <v>28</v>
      </c>
      <c r="H144" s="24">
        <f t="shared" si="22"/>
        <v>35</v>
      </c>
      <c r="I144" s="24">
        <f t="shared" si="22"/>
        <v>39</v>
      </c>
    </row>
    <row r="145" spans="1:9" ht="45">
      <c r="A145" s="18" t="s">
        <v>184</v>
      </c>
      <c r="B145" s="11">
        <v>951</v>
      </c>
      <c r="C145" s="15" t="s">
        <v>145</v>
      </c>
      <c r="D145" s="15" t="s">
        <v>164</v>
      </c>
      <c r="E145" s="15" t="s">
        <v>41</v>
      </c>
      <c r="F145" s="15" t="s">
        <v>185</v>
      </c>
      <c r="G145" s="24">
        <v>28</v>
      </c>
      <c r="H145" s="24">
        <v>35</v>
      </c>
      <c r="I145" s="24">
        <v>39</v>
      </c>
    </row>
    <row r="146" spans="1:9" ht="55.5" customHeight="1">
      <c r="A146" s="120" t="s">
        <v>955</v>
      </c>
      <c r="B146" s="98" t="s">
        <v>173</v>
      </c>
      <c r="C146" s="91" t="s">
        <v>145</v>
      </c>
      <c r="D146" s="91" t="s">
        <v>164</v>
      </c>
      <c r="E146" s="91" t="s">
        <v>506</v>
      </c>
      <c r="F146" s="91" t="s">
        <v>379</v>
      </c>
      <c r="G146" s="96">
        <f aca="true" t="shared" si="23" ref="G146:I147">G147</f>
        <v>20</v>
      </c>
      <c r="H146" s="96">
        <f t="shared" si="23"/>
        <v>20</v>
      </c>
      <c r="I146" s="96">
        <f t="shared" si="23"/>
        <v>20</v>
      </c>
    </row>
    <row r="147" spans="1:9" ht="43.5" customHeight="1">
      <c r="A147" s="18" t="s">
        <v>507</v>
      </c>
      <c r="B147" s="98" t="s">
        <v>173</v>
      </c>
      <c r="C147" s="15" t="s">
        <v>145</v>
      </c>
      <c r="D147" s="15" t="s">
        <v>164</v>
      </c>
      <c r="E147" s="15" t="s">
        <v>508</v>
      </c>
      <c r="F147" s="15" t="s">
        <v>154</v>
      </c>
      <c r="G147" s="24">
        <f t="shared" si="23"/>
        <v>20</v>
      </c>
      <c r="H147" s="24">
        <f t="shared" si="23"/>
        <v>20</v>
      </c>
      <c r="I147" s="24">
        <f t="shared" si="23"/>
        <v>20</v>
      </c>
    </row>
    <row r="148" spans="1:9" ht="16.5" customHeight="1">
      <c r="A148" s="18" t="s">
        <v>558</v>
      </c>
      <c r="B148" s="98" t="s">
        <v>173</v>
      </c>
      <c r="C148" s="15" t="s">
        <v>145</v>
      </c>
      <c r="D148" s="15" t="s">
        <v>164</v>
      </c>
      <c r="E148" s="15" t="s">
        <v>510</v>
      </c>
      <c r="F148" s="15" t="s">
        <v>185</v>
      </c>
      <c r="G148" s="24">
        <v>20</v>
      </c>
      <c r="H148" s="24">
        <v>20</v>
      </c>
      <c r="I148" s="24">
        <v>20</v>
      </c>
    </row>
    <row r="149" spans="1:9" ht="15" hidden="1">
      <c r="A149" s="121" t="s">
        <v>342</v>
      </c>
      <c r="B149" s="98" t="s">
        <v>173</v>
      </c>
      <c r="C149" s="15" t="s">
        <v>145</v>
      </c>
      <c r="D149" s="15" t="s">
        <v>164</v>
      </c>
      <c r="E149" s="90" t="s">
        <v>300</v>
      </c>
      <c r="F149" s="90" t="s">
        <v>379</v>
      </c>
      <c r="G149" s="25">
        <f>G150</f>
        <v>0</v>
      </c>
      <c r="H149" s="25">
        <f aca="true" t="shared" si="24" ref="H149:I152">H150</f>
        <v>0</v>
      </c>
      <c r="I149" s="25">
        <f t="shared" si="24"/>
        <v>0</v>
      </c>
    </row>
    <row r="150" spans="1:9" ht="75" hidden="1">
      <c r="A150" s="19" t="s">
        <v>493</v>
      </c>
      <c r="B150" s="98" t="s">
        <v>173</v>
      </c>
      <c r="C150" s="15" t="s">
        <v>145</v>
      </c>
      <c r="D150" s="15" t="s">
        <v>164</v>
      </c>
      <c r="E150" s="15" t="s">
        <v>300</v>
      </c>
      <c r="F150" s="15" t="s">
        <v>379</v>
      </c>
      <c r="G150" s="24">
        <f>G151</f>
        <v>0</v>
      </c>
      <c r="H150" s="24">
        <f t="shared" si="24"/>
        <v>0</v>
      </c>
      <c r="I150" s="24">
        <f t="shared" si="24"/>
        <v>0</v>
      </c>
    </row>
    <row r="151" spans="1:9" ht="45" hidden="1">
      <c r="A151" s="10" t="s">
        <v>343</v>
      </c>
      <c r="B151" s="98" t="s">
        <v>173</v>
      </c>
      <c r="C151" s="15" t="s">
        <v>145</v>
      </c>
      <c r="D151" s="15" t="s">
        <v>164</v>
      </c>
      <c r="E151" s="15" t="s">
        <v>473</v>
      </c>
      <c r="F151" s="15" t="s">
        <v>379</v>
      </c>
      <c r="G151" s="24">
        <f>G152</f>
        <v>0</v>
      </c>
      <c r="H151" s="24">
        <f t="shared" si="24"/>
        <v>0</v>
      </c>
      <c r="I151" s="24">
        <f t="shared" si="24"/>
        <v>0</v>
      </c>
    </row>
    <row r="152" spans="1:9" ht="15" hidden="1">
      <c r="A152" s="10" t="s">
        <v>194</v>
      </c>
      <c r="B152" s="98" t="s">
        <v>173</v>
      </c>
      <c r="C152" s="15" t="s">
        <v>145</v>
      </c>
      <c r="D152" s="15" t="s">
        <v>164</v>
      </c>
      <c r="E152" s="15" t="s">
        <v>473</v>
      </c>
      <c r="F152" s="15" t="s">
        <v>195</v>
      </c>
      <c r="G152" s="24">
        <f>G153</f>
        <v>0</v>
      </c>
      <c r="H152" s="24">
        <f t="shared" si="24"/>
        <v>0</v>
      </c>
      <c r="I152" s="24">
        <f t="shared" si="24"/>
        <v>0</v>
      </c>
    </row>
    <row r="153" spans="1:9" ht="15" hidden="1">
      <c r="A153" s="10" t="s">
        <v>165</v>
      </c>
      <c r="B153" s="98" t="s">
        <v>173</v>
      </c>
      <c r="C153" s="15" t="s">
        <v>145</v>
      </c>
      <c r="D153" s="15" t="s">
        <v>164</v>
      </c>
      <c r="E153" s="15" t="s">
        <v>473</v>
      </c>
      <c r="F153" s="15" t="s">
        <v>344</v>
      </c>
      <c r="G153" s="24"/>
      <c r="H153" s="24"/>
      <c r="I153" s="24"/>
    </row>
    <row r="154" spans="1:9" ht="42.75" hidden="1">
      <c r="A154" s="121" t="s">
        <v>345</v>
      </c>
      <c r="B154" s="92" t="s">
        <v>173</v>
      </c>
      <c r="C154" s="15" t="s">
        <v>145</v>
      </c>
      <c r="D154" s="15" t="s">
        <v>164</v>
      </c>
      <c r="E154" s="90" t="s">
        <v>300</v>
      </c>
      <c r="F154" s="90" t="s">
        <v>379</v>
      </c>
      <c r="G154" s="25">
        <f>G155</f>
        <v>0</v>
      </c>
      <c r="H154" s="25">
        <f aca="true" t="shared" si="25" ref="H154:I157">H155</f>
        <v>0</v>
      </c>
      <c r="I154" s="25">
        <f t="shared" si="25"/>
        <v>0</v>
      </c>
    </row>
    <row r="155" spans="1:9" ht="43.5" customHeight="1" hidden="1">
      <c r="A155" s="10" t="s">
        <v>346</v>
      </c>
      <c r="B155" s="11" t="s">
        <v>173</v>
      </c>
      <c r="C155" s="15" t="s">
        <v>145</v>
      </c>
      <c r="D155" s="15" t="s">
        <v>164</v>
      </c>
      <c r="E155" s="15" t="s">
        <v>24</v>
      </c>
      <c r="F155" s="15" t="s">
        <v>379</v>
      </c>
      <c r="G155" s="24">
        <f>G156</f>
        <v>0</v>
      </c>
      <c r="H155" s="24">
        <f t="shared" si="25"/>
        <v>0</v>
      </c>
      <c r="I155" s="24">
        <f t="shared" si="25"/>
        <v>0</v>
      </c>
    </row>
    <row r="156" spans="1:9" ht="43.5" customHeight="1" hidden="1">
      <c r="A156" s="10" t="s">
        <v>348</v>
      </c>
      <c r="B156" s="11" t="s">
        <v>173</v>
      </c>
      <c r="C156" s="15" t="s">
        <v>145</v>
      </c>
      <c r="D156" s="15" t="s">
        <v>164</v>
      </c>
      <c r="E156" s="15" t="s">
        <v>24</v>
      </c>
      <c r="F156" s="15" t="s">
        <v>379</v>
      </c>
      <c r="G156" s="24">
        <f>G157</f>
        <v>0</v>
      </c>
      <c r="H156" s="24">
        <f t="shared" si="25"/>
        <v>0</v>
      </c>
      <c r="I156" s="24">
        <f t="shared" si="25"/>
        <v>0</v>
      </c>
    </row>
    <row r="157" spans="1:9" ht="31.5" customHeight="1" hidden="1">
      <c r="A157" s="10" t="s">
        <v>183</v>
      </c>
      <c r="B157" s="11" t="s">
        <v>173</v>
      </c>
      <c r="C157" s="15" t="s">
        <v>145</v>
      </c>
      <c r="D157" s="15" t="s">
        <v>164</v>
      </c>
      <c r="E157" s="15" t="s">
        <v>24</v>
      </c>
      <c r="F157" s="15" t="s">
        <v>154</v>
      </c>
      <c r="G157" s="24">
        <f>G158</f>
        <v>0</v>
      </c>
      <c r="H157" s="24">
        <f t="shared" si="25"/>
        <v>0</v>
      </c>
      <c r="I157" s="24">
        <f t="shared" si="25"/>
        <v>0</v>
      </c>
    </row>
    <row r="158" spans="1:9" ht="43.5" customHeight="1" hidden="1">
      <c r="A158" s="18" t="s">
        <v>184</v>
      </c>
      <c r="B158" s="11" t="s">
        <v>173</v>
      </c>
      <c r="C158" s="15" t="s">
        <v>145</v>
      </c>
      <c r="D158" s="15" t="s">
        <v>164</v>
      </c>
      <c r="E158" s="15" t="s">
        <v>24</v>
      </c>
      <c r="F158" s="15" t="s">
        <v>185</v>
      </c>
      <c r="G158" s="24"/>
      <c r="H158" s="24"/>
      <c r="I158" s="24"/>
    </row>
    <row r="159" spans="1:9" ht="84.75" customHeight="1" hidden="1">
      <c r="A159" s="120" t="s">
        <v>676</v>
      </c>
      <c r="B159" s="98" t="s">
        <v>173</v>
      </c>
      <c r="C159" s="15" t="s">
        <v>145</v>
      </c>
      <c r="D159" s="15" t="s">
        <v>164</v>
      </c>
      <c r="E159" s="91" t="s">
        <v>662</v>
      </c>
      <c r="F159" s="15" t="s">
        <v>379</v>
      </c>
      <c r="G159" s="96">
        <f aca="true" t="shared" si="26" ref="G159:I160">G160</f>
        <v>0</v>
      </c>
      <c r="H159" s="96">
        <f t="shared" si="26"/>
        <v>0</v>
      </c>
      <c r="I159" s="96">
        <f t="shared" si="26"/>
        <v>0</v>
      </c>
    </row>
    <row r="160" spans="1:9" ht="84.75" customHeight="1" hidden="1">
      <c r="A160" s="10" t="s">
        <v>180</v>
      </c>
      <c r="B160" s="11" t="s">
        <v>173</v>
      </c>
      <c r="C160" s="15" t="s">
        <v>145</v>
      </c>
      <c r="D160" s="15" t="s">
        <v>164</v>
      </c>
      <c r="E160" s="15" t="s">
        <v>662</v>
      </c>
      <c r="F160" s="15" t="s">
        <v>150</v>
      </c>
      <c r="G160" s="24">
        <f t="shared" si="26"/>
        <v>0</v>
      </c>
      <c r="H160" s="24">
        <f t="shared" si="26"/>
        <v>0</v>
      </c>
      <c r="I160" s="24">
        <f t="shared" si="26"/>
        <v>0</v>
      </c>
    </row>
    <row r="161" spans="1:9" ht="30.75" customHeight="1" hidden="1">
      <c r="A161" s="18" t="s">
        <v>182</v>
      </c>
      <c r="B161" s="11" t="s">
        <v>173</v>
      </c>
      <c r="C161" s="15" t="s">
        <v>145</v>
      </c>
      <c r="D161" s="15" t="s">
        <v>164</v>
      </c>
      <c r="E161" s="15" t="s">
        <v>662</v>
      </c>
      <c r="F161" s="15" t="s">
        <v>181</v>
      </c>
      <c r="G161" s="24"/>
      <c r="H161" s="24"/>
      <c r="I161" s="24"/>
    </row>
    <row r="162" spans="1:9" ht="70.5" customHeight="1" hidden="1">
      <c r="A162" s="120" t="s">
        <v>677</v>
      </c>
      <c r="B162" s="98" t="s">
        <v>173</v>
      </c>
      <c r="C162" s="15" t="s">
        <v>145</v>
      </c>
      <c r="D162" s="15" t="s">
        <v>164</v>
      </c>
      <c r="E162" s="91" t="s">
        <v>663</v>
      </c>
      <c r="F162" s="91" t="s">
        <v>379</v>
      </c>
      <c r="G162" s="96">
        <f>G163+G165</f>
        <v>0</v>
      </c>
      <c r="H162" s="96">
        <f>H163+H165</f>
        <v>0</v>
      </c>
      <c r="I162" s="96">
        <f>I163+I165</f>
        <v>0</v>
      </c>
    </row>
    <row r="163" spans="1:9" ht="81.75" customHeight="1" hidden="1">
      <c r="A163" s="10" t="s">
        <v>180</v>
      </c>
      <c r="B163" s="11" t="s">
        <v>173</v>
      </c>
      <c r="C163" s="15" t="s">
        <v>145</v>
      </c>
      <c r="D163" s="15" t="s">
        <v>164</v>
      </c>
      <c r="E163" s="15" t="s">
        <v>663</v>
      </c>
      <c r="F163" s="15" t="s">
        <v>150</v>
      </c>
      <c r="G163" s="24">
        <f>G164</f>
        <v>0</v>
      </c>
      <c r="H163" s="24">
        <f>H164</f>
        <v>0</v>
      </c>
      <c r="I163" s="24">
        <f>I164</f>
        <v>0</v>
      </c>
    </row>
    <row r="164" spans="1:9" ht="30" customHeight="1" hidden="1">
      <c r="A164" s="18" t="s">
        <v>182</v>
      </c>
      <c r="B164" s="11" t="s">
        <v>173</v>
      </c>
      <c r="C164" s="15" t="s">
        <v>145</v>
      </c>
      <c r="D164" s="15" t="s">
        <v>164</v>
      </c>
      <c r="E164" s="15" t="s">
        <v>663</v>
      </c>
      <c r="F164" s="15" t="s">
        <v>181</v>
      </c>
      <c r="G164" s="24"/>
      <c r="H164" s="24"/>
      <c r="I164" s="24"/>
    </row>
    <row r="165" spans="1:9" ht="30.75" customHeight="1" hidden="1">
      <c r="A165" s="10" t="s">
        <v>183</v>
      </c>
      <c r="B165" s="11" t="s">
        <v>173</v>
      </c>
      <c r="C165" s="15" t="s">
        <v>145</v>
      </c>
      <c r="D165" s="15" t="s">
        <v>164</v>
      </c>
      <c r="E165" s="15" t="s">
        <v>663</v>
      </c>
      <c r="F165" s="15" t="s">
        <v>154</v>
      </c>
      <c r="G165" s="24">
        <f>G166</f>
        <v>0</v>
      </c>
      <c r="H165" s="24">
        <f>H166</f>
        <v>0</v>
      </c>
      <c r="I165" s="24">
        <f>I166</f>
        <v>0</v>
      </c>
    </row>
    <row r="166" spans="1:9" ht="42" customHeight="1" hidden="1">
      <c r="A166" s="18" t="s">
        <v>184</v>
      </c>
      <c r="B166" s="11" t="s">
        <v>173</v>
      </c>
      <c r="C166" s="15" t="s">
        <v>145</v>
      </c>
      <c r="D166" s="15" t="s">
        <v>164</v>
      </c>
      <c r="E166" s="15" t="s">
        <v>663</v>
      </c>
      <c r="F166" s="15" t="s">
        <v>185</v>
      </c>
      <c r="G166" s="24"/>
      <c r="H166" s="24"/>
      <c r="I166" s="24"/>
    </row>
    <row r="167" spans="1:9" ht="82.5" customHeight="1" hidden="1">
      <c r="A167" s="120" t="s">
        <v>678</v>
      </c>
      <c r="B167" s="98" t="s">
        <v>173</v>
      </c>
      <c r="C167" s="15" t="s">
        <v>145</v>
      </c>
      <c r="D167" s="15" t="s">
        <v>164</v>
      </c>
      <c r="E167" s="91" t="s">
        <v>679</v>
      </c>
      <c r="F167" s="91" t="s">
        <v>379</v>
      </c>
      <c r="G167" s="96">
        <f aca="true" t="shared" si="27" ref="G167:I168">G168</f>
        <v>0</v>
      </c>
      <c r="H167" s="96">
        <f t="shared" si="27"/>
        <v>0</v>
      </c>
      <c r="I167" s="96">
        <f t="shared" si="27"/>
        <v>0</v>
      </c>
    </row>
    <row r="168" spans="1:9" ht="33" customHeight="1" hidden="1">
      <c r="A168" s="10" t="s">
        <v>183</v>
      </c>
      <c r="B168" s="11" t="s">
        <v>173</v>
      </c>
      <c r="C168" s="15" t="s">
        <v>145</v>
      </c>
      <c r="D168" s="15" t="s">
        <v>164</v>
      </c>
      <c r="E168" s="15" t="s">
        <v>679</v>
      </c>
      <c r="F168" s="15" t="s">
        <v>154</v>
      </c>
      <c r="G168" s="24">
        <f t="shared" si="27"/>
        <v>0</v>
      </c>
      <c r="H168" s="24">
        <f t="shared" si="27"/>
        <v>0</v>
      </c>
      <c r="I168" s="24">
        <f t="shared" si="27"/>
        <v>0</v>
      </c>
    </row>
    <row r="169" spans="1:9" ht="41.25" customHeight="1" hidden="1">
      <c r="A169" s="18" t="s">
        <v>184</v>
      </c>
      <c r="B169" s="11" t="s">
        <v>173</v>
      </c>
      <c r="C169" s="15" t="s">
        <v>145</v>
      </c>
      <c r="D169" s="15" t="s">
        <v>164</v>
      </c>
      <c r="E169" s="15" t="s">
        <v>679</v>
      </c>
      <c r="F169" s="15" t="s">
        <v>185</v>
      </c>
      <c r="G169" s="24"/>
      <c r="H169" s="24"/>
      <c r="I169" s="24"/>
    </row>
    <row r="170" spans="1:9" ht="41.25" customHeight="1">
      <c r="A170" s="19" t="s">
        <v>978</v>
      </c>
      <c r="B170" s="98" t="s">
        <v>173</v>
      </c>
      <c r="C170" s="91" t="s">
        <v>145</v>
      </c>
      <c r="D170" s="91" t="s">
        <v>164</v>
      </c>
      <c r="E170" s="91" t="s">
        <v>982</v>
      </c>
      <c r="F170" s="91" t="s">
        <v>379</v>
      </c>
      <c r="G170" s="96">
        <f aca="true" t="shared" si="28" ref="G170:I171">G171</f>
        <v>10</v>
      </c>
      <c r="H170" s="96">
        <f t="shared" si="28"/>
        <v>15</v>
      </c>
      <c r="I170" s="96">
        <f t="shared" si="28"/>
        <v>0</v>
      </c>
    </row>
    <row r="171" spans="1:9" ht="31.5" customHeight="1">
      <c r="A171" s="10" t="s">
        <v>183</v>
      </c>
      <c r="B171" s="11" t="s">
        <v>173</v>
      </c>
      <c r="C171" s="15" t="s">
        <v>145</v>
      </c>
      <c r="D171" s="15" t="s">
        <v>164</v>
      </c>
      <c r="E171" s="15" t="s">
        <v>980</v>
      </c>
      <c r="F171" s="15" t="s">
        <v>154</v>
      </c>
      <c r="G171" s="24">
        <f t="shared" si="28"/>
        <v>10</v>
      </c>
      <c r="H171" s="24">
        <f t="shared" si="28"/>
        <v>15</v>
      </c>
      <c r="I171" s="24">
        <f t="shared" si="28"/>
        <v>0</v>
      </c>
    </row>
    <row r="172" spans="1:9" ht="41.25" customHeight="1">
      <c r="A172" s="18" t="s">
        <v>184</v>
      </c>
      <c r="B172" s="11" t="s">
        <v>173</v>
      </c>
      <c r="C172" s="15" t="s">
        <v>145</v>
      </c>
      <c r="D172" s="15" t="s">
        <v>164</v>
      </c>
      <c r="E172" s="15" t="s">
        <v>980</v>
      </c>
      <c r="F172" s="15" t="s">
        <v>185</v>
      </c>
      <c r="G172" s="24">
        <v>10</v>
      </c>
      <c r="H172" s="24">
        <v>15</v>
      </c>
      <c r="I172" s="24">
        <v>0</v>
      </c>
    </row>
    <row r="173" spans="1:9" ht="42" customHeight="1">
      <c r="A173" s="121" t="s">
        <v>345</v>
      </c>
      <c r="B173" s="196">
        <v>951</v>
      </c>
      <c r="C173" s="90" t="s">
        <v>152</v>
      </c>
      <c r="D173" s="90" t="s">
        <v>146</v>
      </c>
      <c r="E173" s="90" t="s">
        <v>300</v>
      </c>
      <c r="F173" s="90" t="s">
        <v>379</v>
      </c>
      <c r="G173" s="25">
        <f>G174</f>
        <v>100</v>
      </c>
      <c r="H173" s="25">
        <f aca="true" t="shared" si="29" ref="H173:I176">H174</f>
        <v>100</v>
      </c>
      <c r="I173" s="25">
        <f t="shared" si="29"/>
        <v>100</v>
      </c>
    </row>
    <row r="174" spans="1:9" ht="43.5" customHeight="1">
      <c r="A174" s="10" t="s">
        <v>346</v>
      </c>
      <c r="B174" s="122">
        <v>951</v>
      </c>
      <c r="C174" s="15" t="s">
        <v>152</v>
      </c>
      <c r="D174" s="15" t="s">
        <v>347</v>
      </c>
      <c r="E174" s="15" t="s">
        <v>24</v>
      </c>
      <c r="F174" s="15" t="s">
        <v>379</v>
      </c>
      <c r="G174" s="123">
        <f>G175</f>
        <v>100</v>
      </c>
      <c r="H174" s="123">
        <f t="shared" si="29"/>
        <v>100</v>
      </c>
      <c r="I174" s="123">
        <f t="shared" si="29"/>
        <v>100</v>
      </c>
    </row>
    <row r="175" spans="1:9" ht="42.75" customHeight="1">
      <c r="A175" s="10" t="s">
        <v>348</v>
      </c>
      <c r="B175" s="122">
        <v>951</v>
      </c>
      <c r="C175" s="15" t="s">
        <v>152</v>
      </c>
      <c r="D175" s="15" t="s">
        <v>347</v>
      </c>
      <c r="E175" s="15" t="s">
        <v>24</v>
      </c>
      <c r="F175" s="15" t="s">
        <v>379</v>
      </c>
      <c r="G175" s="123">
        <f>G176</f>
        <v>100</v>
      </c>
      <c r="H175" s="123">
        <f t="shared" si="29"/>
        <v>100</v>
      </c>
      <c r="I175" s="123">
        <f t="shared" si="29"/>
        <v>100</v>
      </c>
    </row>
    <row r="176" spans="1:9" ht="34.5" customHeight="1">
      <c r="A176" s="10" t="s">
        <v>183</v>
      </c>
      <c r="B176" s="122">
        <v>951</v>
      </c>
      <c r="C176" s="15" t="s">
        <v>152</v>
      </c>
      <c r="D176" s="15" t="s">
        <v>347</v>
      </c>
      <c r="E176" s="15" t="s">
        <v>24</v>
      </c>
      <c r="F176" s="15" t="s">
        <v>154</v>
      </c>
      <c r="G176" s="123">
        <f>G177</f>
        <v>100</v>
      </c>
      <c r="H176" s="123">
        <f t="shared" si="29"/>
        <v>100</v>
      </c>
      <c r="I176" s="123">
        <f t="shared" si="29"/>
        <v>100</v>
      </c>
    </row>
    <row r="177" spans="1:9" ht="43.5" customHeight="1">
      <c r="A177" s="18" t="s">
        <v>184</v>
      </c>
      <c r="B177" s="122">
        <v>951</v>
      </c>
      <c r="C177" s="15" t="s">
        <v>152</v>
      </c>
      <c r="D177" s="15" t="s">
        <v>347</v>
      </c>
      <c r="E177" s="15" t="s">
        <v>24</v>
      </c>
      <c r="F177" s="15" t="s">
        <v>185</v>
      </c>
      <c r="G177" s="24">
        <v>100</v>
      </c>
      <c r="H177" s="24">
        <v>100</v>
      </c>
      <c r="I177" s="24">
        <v>100</v>
      </c>
    </row>
    <row r="178" spans="1:9" ht="14.25">
      <c r="A178" s="145" t="s">
        <v>349</v>
      </c>
      <c r="B178" s="196">
        <v>951</v>
      </c>
      <c r="C178" s="90" t="s">
        <v>156</v>
      </c>
      <c r="D178" s="90" t="s">
        <v>146</v>
      </c>
      <c r="E178" s="90" t="s">
        <v>300</v>
      </c>
      <c r="F178" s="90" t="s">
        <v>379</v>
      </c>
      <c r="G178" s="25">
        <f>G186+G203+G224+G179+G229</f>
        <v>31843.27114</v>
      </c>
      <c r="H178" s="25">
        <f>H186+H203+H224+H179+H229</f>
        <v>21028.22015</v>
      </c>
      <c r="I178" s="25">
        <f>I186+I203+I224+I179+I229</f>
        <v>21028.22015</v>
      </c>
    </row>
    <row r="179" spans="1:9" ht="15">
      <c r="A179" s="10" t="s">
        <v>227</v>
      </c>
      <c r="B179" s="11" t="s">
        <v>173</v>
      </c>
      <c r="C179" s="15" t="s">
        <v>156</v>
      </c>
      <c r="D179" s="15" t="s">
        <v>358</v>
      </c>
      <c r="E179" s="15" t="s">
        <v>300</v>
      </c>
      <c r="F179" s="15" t="s">
        <v>379</v>
      </c>
      <c r="G179" s="24">
        <f>G180+G183</f>
        <v>944.53307</v>
      </c>
      <c r="H179" s="24">
        <f>H180+H183</f>
        <v>944.53307</v>
      </c>
      <c r="I179" s="24">
        <f>I180+I183</f>
        <v>944.53307</v>
      </c>
    </row>
    <row r="180" spans="1:9" ht="105">
      <c r="A180" s="10" t="s">
        <v>638</v>
      </c>
      <c r="B180" s="11" t="s">
        <v>173</v>
      </c>
      <c r="C180" s="15" t="s">
        <v>156</v>
      </c>
      <c r="D180" s="15" t="s">
        <v>358</v>
      </c>
      <c r="E180" s="15" t="s">
        <v>43</v>
      </c>
      <c r="F180" s="15" t="s">
        <v>379</v>
      </c>
      <c r="G180" s="24">
        <f aca="true" t="shared" si="30" ref="G180:I181">G181</f>
        <v>944.53307</v>
      </c>
      <c r="H180" s="24">
        <f t="shared" si="30"/>
        <v>944.53307</v>
      </c>
      <c r="I180" s="24">
        <f t="shared" si="30"/>
        <v>944.53307</v>
      </c>
    </row>
    <row r="181" spans="1:9" ht="30" customHeight="1">
      <c r="A181" s="10" t="s">
        <v>183</v>
      </c>
      <c r="B181" s="11" t="s">
        <v>173</v>
      </c>
      <c r="C181" s="15" t="s">
        <v>156</v>
      </c>
      <c r="D181" s="15" t="s">
        <v>358</v>
      </c>
      <c r="E181" s="15" t="s">
        <v>43</v>
      </c>
      <c r="F181" s="15" t="s">
        <v>154</v>
      </c>
      <c r="G181" s="24">
        <f t="shared" si="30"/>
        <v>944.53307</v>
      </c>
      <c r="H181" s="24">
        <f t="shared" si="30"/>
        <v>944.53307</v>
      </c>
      <c r="I181" s="24">
        <f t="shared" si="30"/>
        <v>944.53307</v>
      </c>
    </row>
    <row r="182" spans="1:9" ht="45" customHeight="1">
      <c r="A182" s="18" t="s">
        <v>184</v>
      </c>
      <c r="B182" s="11" t="s">
        <v>173</v>
      </c>
      <c r="C182" s="15" t="s">
        <v>156</v>
      </c>
      <c r="D182" s="15" t="s">
        <v>358</v>
      </c>
      <c r="E182" s="15" t="s">
        <v>43</v>
      </c>
      <c r="F182" s="15" t="s">
        <v>185</v>
      </c>
      <c r="G182" s="24">
        <v>944.53307</v>
      </c>
      <c r="H182" s="24">
        <f>265.91093+678.62214</f>
        <v>944.53307</v>
      </c>
      <c r="I182" s="24">
        <f>265.91093+678.62214</f>
        <v>944.53307</v>
      </c>
    </row>
    <row r="183" spans="1:9" ht="73.5" customHeight="1" hidden="1">
      <c r="A183" s="120" t="s">
        <v>869</v>
      </c>
      <c r="B183" s="98" t="s">
        <v>173</v>
      </c>
      <c r="C183" s="91" t="s">
        <v>156</v>
      </c>
      <c r="D183" s="91" t="s">
        <v>358</v>
      </c>
      <c r="E183" s="91" t="s">
        <v>870</v>
      </c>
      <c r="F183" s="91" t="s">
        <v>379</v>
      </c>
      <c r="G183" s="96">
        <f aca="true" t="shared" si="31" ref="G183:I184">G184</f>
        <v>0</v>
      </c>
      <c r="H183" s="96">
        <f t="shared" si="31"/>
        <v>0</v>
      </c>
      <c r="I183" s="96">
        <f t="shared" si="31"/>
        <v>0</v>
      </c>
    </row>
    <row r="184" spans="1:9" ht="34.5" customHeight="1" hidden="1">
      <c r="A184" s="10" t="s">
        <v>183</v>
      </c>
      <c r="B184" s="11" t="s">
        <v>173</v>
      </c>
      <c r="C184" s="15" t="s">
        <v>156</v>
      </c>
      <c r="D184" s="15" t="s">
        <v>358</v>
      </c>
      <c r="E184" s="15" t="s">
        <v>870</v>
      </c>
      <c r="F184" s="15" t="s">
        <v>154</v>
      </c>
      <c r="G184" s="24">
        <f t="shared" si="31"/>
        <v>0</v>
      </c>
      <c r="H184" s="24">
        <f t="shared" si="31"/>
        <v>0</v>
      </c>
      <c r="I184" s="24">
        <f t="shared" si="31"/>
        <v>0</v>
      </c>
    </row>
    <row r="185" spans="1:9" ht="43.5" customHeight="1" hidden="1">
      <c r="A185" s="18" t="s">
        <v>184</v>
      </c>
      <c r="B185" s="11" t="s">
        <v>173</v>
      </c>
      <c r="C185" s="15" t="s">
        <v>156</v>
      </c>
      <c r="D185" s="15" t="s">
        <v>358</v>
      </c>
      <c r="E185" s="15" t="s">
        <v>870</v>
      </c>
      <c r="F185" s="15" t="s">
        <v>185</v>
      </c>
      <c r="G185" s="24"/>
      <c r="H185" s="24"/>
      <c r="I185" s="24"/>
    </row>
    <row r="186" spans="1:9" ht="15">
      <c r="A186" s="10" t="s">
        <v>386</v>
      </c>
      <c r="B186" s="11">
        <v>951</v>
      </c>
      <c r="C186" s="15" t="s">
        <v>156</v>
      </c>
      <c r="D186" s="15" t="s">
        <v>350</v>
      </c>
      <c r="E186" s="15" t="s">
        <v>300</v>
      </c>
      <c r="F186" s="15" t="s">
        <v>379</v>
      </c>
      <c r="G186" s="24">
        <f>G191+G192+G200+G187</f>
        <v>3003.38708</v>
      </c>
      <c r="H186" s="24">
        <f>H191+H192+H200+H187</f>
        <v>3003.38708</v>
      </c>
      <c r="I186" s="24">
        <f>I191+I192+I200+I187</f>
        <v>3003.38708</v>
      </c>
    </row>
    <row r="187" spans="1:9" ht="15">
      <c r="A187" s="10" t="s">
        <v>387</v>
      </c>
      <c r="B187" s="11">
        <v>951</v>
      </c>
      <c r="C187" s="15" t="s">
        <v>156</v>
      </c>
      <c r="D187" s="15" t="s">
        <v>350</v>
      </c>
      <c r="E187" s="15" t="s">
        <v>25</v>
      </c>
      <c r="F187" s="15" t="s">
        <v>379</v>
      </c>
      <c r="G187" s="24">
        <f aca="true" t="shared" si="32" ref="G187:I189">G188</f>
        <v>3000</v>
      </c>
      <c r="H187" s="24">
        <f t="shared" si="32"/>
        <v>3000</v>
      </c>
      <c r="I187" s="24">
        <f t="shared" si="32"/>
        <v>3000</v>
      </c>
    </row>
    <row r="188" spans="1:9" ht="30">
      <c r="A188" s="10" t="s">
        <v>388</v>
      </c>
      <c r="B188" s="11">
        <v>951</v>
      </c>
      <c r="C188" s="15" t="s">
        <v>156</v>
      </c>
      <c r="D188" s="15" t="s">
        <v>350</v>
      </c>
      <c r="E188" s="15" t="s">
        <v>25</v>
      </c>
      <c r="F188" s="15" t="s">
        <v>379</v>
      </c>
      <c r="G188" s="24">
        <f t="shared" si="32"/>
        <v>3000</v>
      </c>
      <c r="H188" s="24">
        <f t="shared" si="32"/>
        <v>3000</v>
      </c>
      <c r="I188" s="24">
        <f t="shared" si="32"/>
        <v>3000</v>
      </c>
    </row>
    <row r="189" spans="1:9" ht="15">
      <c r="A189" s="10" t="s">
        <v>188</v>
      </c>
      <c r="B189" s="11">
        <v>951</v>
      </c>
      <c r="C189" s="15" t="s">
        <v>156</v>
      </c>
      <c r="D189" s="15" t="s">
        <v>350</v>
      </c>
      <c r="E189" s="15" t="s">
        <v>25</v>
      </c>
      <c r="F189" s="15" t="s">
        <v>189</v>
      </c>
      <c r="G189" s="24">
        <f t="shared" si="32"/>
        <v>3000</v>
      </c>
      <c r="H189" s="24">
        <f t="shared" si="32"/>
        <v>3000</v>
      </c>
      <c r="I189" s="24">
        <f t="shared" si="32"/>
        <v>3000</v>
      </c>
    </row>
    <row r="190" spans="1:9" ht="45">
      <c r="A190" s="10" t="s">
        <v>633</v>
      </c>
      <c r="B190" s="11">
        <v>951</v>
      </c>
      <c r="C190" s="15" t="s">
        <v>156</v>
      </c>
      <c r="D190" s="15" t="s">
        <v>350</v>
      </c>
      <c r="E190" s="15" t="s">
        <v>25</v>
      </c>
      <c r="F190" s="15" t="s">
        <v>356</v>
      </c>
      <c r="G190" s="24">
        <v>3000</v>
      </c>
      <c r="H190" s="24">
        <v>3000</v>
      </c>
      <c r="I190" s="24">
        <v>3000</v>
      </c>
    </row>
    <row r="191" spans="1:9" ht="87.75" customHeight="1" hidden="1">
      <c r="A191" s="19" t="s">
        <v>440</v>
      </c>
      <c r="B191" s="98" t="s">
        <v>173</v>
      </c>
      <c r="C191" s="91" t="s">
        <v>156</v>
      </c>
      <c r="D191" s="91" t="s">
        <v>350</v>
      </c>
      <c r="E191" s="91" t="s">
        <v>300</v>
      </c>
      <c r="F191" s="91" t="s">
        <v>379</v>
      </c>
      <c r="G191" s="96">
        <f>G192+G196</f>
        <v>0</v>
      </c>
      <c r="H191" s="96">
        <f>H192+H196</f>
        <v>0</v>
      </c>
      <c r="I191" s="96">
        <f>I192+I196</f>
        <v>0</v>
      </c>
    </row>
    <row r="192" spans="1:9" ht="15" hidden="1">
      <c r="A192" s="10" t="s">
        <v>387</v>
      </c>
      <c r="B192" s="11">
        <v>951</v>
      </c>
      <c r="C192" s="15" t="s">
        <v>156</v>
      </c>
      <c r="D192" s="15" t="s">
        <v>350</v>
      </c>
      <c r="E192" s="15" t="s">
        <v>441</v>
      </c>
      <c r="F192" s="15" t="s">
        <v>379</v>
      </c>
      <c r="G192" s="24">
        <f>G193+G198</f>
        <v>0</v>
      </c>
      <c r="H192" s="24">
        <f>H193+H198</f>
        <v>0</v>
      </c>
      <c r="I192" s="24">
        <f>I193+I198</f>
        <v>0</v>
      </c>
    </row>
    <row r="193" spans="1:9" ht="30.75" customHeight="1" hidden="1">
      <c r="A193" s="10" t="s">
        <v>388</v>
      </c>
      <c r="B193" s="11">
        <v>951</v>
      </c>
      <c r="C193" s="15" t="s">
        <v>156</v>
      </c>
      <c r="D193" s="15" t="s">
        <v>350</v>
      </c>
      <c r="E193" s="15" t="s">
        <v>441</v>
      </c>
      <c r="F193" s="15" t="s">
        <v>379</v>
      </c>
      <c r="G193" s="24">
        <f aca="true" t="shared" si="33" ref="G193:I194">G194</f>
        <v>0</v>
      </c>
      <c r="H193" s="24">
        <f t="shared" si="33"/>
        <v>0</v>
      </c>
      <c r="I193" s="24">
        <f t="shared" si="33"/>
        <v>0</v>
      </c>
    </row>
    <row r="194" spans="1:9" ht="15" hidden="1">
      <c r="A194" s="10" t="s">
        <v>188</v>
      </c>
      <c r="B194" s="11">
        <v>951</v>
      </c>
      <c r="C194" s="15" t="s">
        <v>156</v>
      </c>
      <c r="D194" s="15" t="s">
        <v>350</v>
      </c>
      <c r="E194" s="15" t="s">
        <v>441</v>
      </c>
      <c r="F194" s="15" t="s">
        <v>189</v>
      </c>
      <c r="G194" s="24">
        <f t="shared" si="33"/>
        <v>0</v>
      </c>
      <c r="H194" s="24">
        <f t="shared" si="33"/>
        <v>0</v>
      </c>
      <c r="I194" s="24">
        <f t="shared" si="33"/>
        <v>0</v>
      </c>
    </row>
    <row r="195" spans="1:9" ht="51" customHeight="1" hidden="1">
      <c r="A195" s="10" t="s">
        <v>633</v>
      </c>
      <c r="B195" s="11">
        <v>951</v>
      </c>
      <c r="C195" s="15" t="s">
        <v>156</v>
      </c>
      <c r="D195" s="15" t="s">
        <v>350</v>
      </c>
      <c r="E195" s="15" t="s">
        <v>441</v>
      </c>
      <c r="F195" s="15" t="s">
        <v>356</v>
      </c>
      <c r="G195" s="24"/>
      <c r="H195" s="24"/>
      <c r="I195" s="24"/>
    </row>
    <row r="196" spans="1:9" ht="17.25" customHeight="1" hidden="1">
      <c r="A196" s="18" t="s">
        <v>194</v>
      </c>
      <c r="B196" s="11">
        <v>951</v>
      </c>
      <c r="C196" s="15" t="s">
        <v>156</v>
      </c>
      <c r="D196" s="15" t="s">
        <v>350</v>
      </c>
      <c r="E196" s="15" t="s">
        <v>608</v>
      </c>
      <c r="F196" s="15" t="s">
        <v>195</v>
      </c>
      <c r="G196" s="24">
        <f>G197</f>
        <v>0</v>
      </c>
      <c r="H196" s="24">
        <f>H197</f>
        <v>0</v>
      </c>
      <c r="I196" s="24">
        <f>I197</f>
        <v>0</v>
      </c>
    </row>
    <row r="197" spans="1:9" ht="18.75" customHeight="1" hidden="1">
      <c r="A197" s="18" t="s">
        <v>284</v>
      </c>
      <c r="B197" s="11">
        <v>951</v>
      </c>
      <c r="C197" s="15" t="s">
        <v>156</v>
      </c>
      <c r="D197" s="15" t="s">
        <v>350</v>
      </c>
      <c r="E197" s="15" t="s">
        <v>608</v>
      </c>
      <c r="F197" s="15" t="s">
        <v>419</v>
      </c>
      <c r="G197" s="24"/>
      <c r="H197" s="24"/>
      <c r="I197" s="24"/>
    </row>
    <row r="198" spans="1:9" ht="32.25" customHeight="1" hidden="1">
      <c r="A198" s="10" t="s">
        <v>183</v>
      </c>
      <c r="B198" s="11">
        <v>951</v>
      </c>
      <c r="C198" s="15" t="s">
        <v>156</v>
      </c>
      <c r="D198" s="15" t="s">
        <v>350</v>
      </c>
      <c r="E198" s="15" t="s">
        <v>441</v>
      </c>
      <c r="F198" s="15" t="s">
        <v>154</v>
      </c>
      <c r="G198" s="24">
        <f>G199</f>
        <v>0</v>
      </c>
      <c r="H198" s="24">
        <f>H199</f>
        <v>0</v>
      </c>
      <c r="I198" s="24">
        <f>I199</f>
        <v>0</v>
      </c>
    </row>
    <row r="199" spans="1:9" ht="42.75" customHeight="1" hidden="1">
      <c r="A199" s="18" t="s">
        <v>184</v>
      </c>
      <c r="B199" s="11">
        <v>951</v>
      </c>
      <c r="C199" s="15" t="s">
        <v>156</v>
      </c>
      <c r="D199" s="15" t="s">
        <v>350</v>
      </c>
      <c r="E199" s="15" t="s">
        <v>441</v>
      </c>
      <c r="F199" s="15" t="s">
        <v>185</v>
      </c>
      <c r="G199" s="24"/>
      <c r="H199" s="24"/>
      <c r="I199" s="24"/>
    </row>
    <row r="200" spans="1:9" ht="126" customHeight="1">
      <c r="A200" s="120" t="s">
        <v>511</v>
      </c>
      <c r="B200" s="98" t="s">
        <v>173</v>
      </c>
      <c r="C200" s="91" t="s">
        <v>156</v>
      </c>
      <c r="D200" s="91" t="s">
        <v>350</v>
      </c>
      <c r="E200" s="91" t="s">
        <v>300</v>
      </c>
      <c r="F200" s="91" t="s">
        <v>379</v>
      </c>
      <c r="G200" s="96">
        <f aca="true" t="shared" si="34" ref="G200:I201">G201</f>
        <v>3.38708</v>
      </c>
      <c r="H200" s="96">
        <f t="shared" si="34"/>
        <v>3.38708</v>
      </c>
      <c r="I200" s="96">
        <f t="shared" si="34"/>
        <v>3.38708</v>
      </c>
    </row>
    <row r="201" spans="1:9" ht="33" customHeight="1">
      <c r="A201" s="10" t="s">
        <v>183</v>
      </c>
      <c r="B201" s="11" t="s">
        <v>173</v>
      </c>
      <c r="C201" s="15" t="s">
        <v>156</v>
      </c>
      <c r="D201" s="15" t="s">
        <v>350</v>
      </c>
      <c r="E201" s="15" t="s">
        <v>512</v>
      </c>
      <c r="F201" s="15" t="s">
        <v>154</v>
      </c>
      <c r="G201" s="24">
        <f t="shared" si="34"/>
        <v>3.38708</v>
      </c>
      <c r="H201" s="24">
        <f t="shared" si="34"/>
        <v>3.38708</v>
      </c>
      <c r="I201" s="24">
        <f t="shared" si="34"/>
        <v>3.38708</v>
      </c>
    </row>
    <row r="202" spans="1:9" ht="33" customHeight="1">
      <c r="A202" s="18" t="s">
        <v>184</v>
      </c>
      <c r="B202" s="11" t="s">
        <v>173</v>
      </c>
      <c r="C202" s="15" t="s">
        <v>156</v>
      </c>
      <c r="D202" s="15" t="s">
        <v>350</v>
      </c>
      <c r="E202" s="15" t="s">
        <v>512</v>
      </c>
      <c r="F202" s="15" t="s">
        <v>185</v>
      </c>
      <c r="G202" s="24">
        <v>3.38708</v>
      </c>
      <c r="H202" s="24">
        <v>3.38708</v>
      </c>
      <c r="I202" s="24">
        <v>3.38708</v>
      </c>
    </row>
    <row r="203" spans="1:9" ht="17.25" customHeight="1">
      <c r="A203" s="10" t="s">
        <v>351</v>
      </c>
      <c r="B203" s="11">
        <v>951</v>
      </c>
      <c r="C203" s="15" t="s">
        <v>156</v>
      </c>
      <c r="D203" s="15" t="s">
        <v>347</v>
      </c>
      <c r="E203" s="15" t="s">
        <v>300</v>
      </c>
      <c r="F203" s="15" t="s">
        <v>379</v>
      </c>
      <c r="G203" s="24">
        <f>G204+G217</f>
        <v>27695.35099</v>
      </c>
      <c r="H203" s="24">
        <f>H204+H217</f>
        <v>16880.3</v>
      </c>
      <c r="I203" s="24">
        <f>I204+I217</f>
        <v>16880.3</v>
      </c>
    </row>
    <row r="204" spans="1:9" ht="87" customHeight="1">
      <c r="A204" s="19" t="s">
        <v>968</v>
      </c>
      <c r="B204" s="98" t="s">
        <v>173</v>
      </c>
      <c r="C204" s="91" t="s">
        <v>156</v>
      </c>
      <c r="D204" s="91" t="s">
        <v>347</v>
      </c>
      <c r="E204" s="91" t="s">
        <v>300</v>
      </c>
      <c r="F204" s="91" t="s">
        <v>379</v>
      </c>
      <c r="G204" s="96">
        <f>G205+G208+G212</f>
        <v>27615.05099</v>
      </c>
      <c r="H204" s="96">
        <f>H205+H208+H212</f>
        <v>16800</v>
      </c>
      <c r="I204" s="96">
        <f>I205+I208+I212</f>
        <v>16800</v>
      </c>
    </row>
    <row r="205" spans="1:9" ht="33" customHeight="1">
      <c r="A205" s="10" t="s">
        <v>352</v>
      </c>
      <c r="B205" s="11">
        <v>951</v>
      </c>
      <c r="C205" s="15" t="s">
        <v>156</v>
      </c>
      <c r="D205" s="15" t="s">
        <v>347</v>
      </c>
      <c r="E205" s="15" t="s">
        <v>443</v>
      </c>
      <c r="F205" s="15" t="s">
        <v>379</v>
      </c>
      <c r="G205" s="24">
        <f aca="true" t="shared" si="35" ref="G205:I206">G206</f>
        <v>16078.05099</v>
      </c>
      <c r="H205" s="24">
        <f t="shared" si="35"/>
        <v>5263</v>
      </c>
      <c r="I205" s="24">
        <f t="shared" si="35"/>
        <v>5263</v>
      </c>
    </row>
    <row r="206" spans="1:9" ht="33" customHeight="1">
      <c r="A206" s="10" t="s">
        <v>183</v>
      </c>
      <c r="B206" s="11">
        <v>951</v>
      </c>
      <c r="C206" s="15" t="s">
        <v>156</v>
      </c>
      <c r="D206" s="15" t="s">
        <v>347</v>
      </c>
      <c r="E206" s="15" t="s">
        <v>443</v>
      </c>
      <c r="F206" s="15" t="s">
        <v>154</v>
      </c>
      <c r="G206" s="24">
        <f t="shared" si="35"/>
        <v>16078.05099</v>
      </c>
      <c r="H206" s="24">
        <f t="shared" si="35"/>
        <v>5263</v>
      </c>
      <c r="I206" s="24">
        <f t="shared" si="35"/>
        <v>5263</v>
      </c>
    </row>
    <row r="207" spans="1:9" ht="41.25" customHeight="1">
      <c r="A207" s="18" t="s">
        <v>184</v>
      </c>
      <c r="B207" s="11">
        <v>951</v>
      </c>
      <c r="C207" s="15" t="s">
        <v>156</v>
      </c>
      <c r="D207" s="15" t="s">
        <v>347</v>
      </c>
      <c r="E207" s="15" t="s">
        <v>443</v>
      </c>
      <c r="F207" s="15" t="s">
        <v>185</v>
      </c>
      <c r="G207" s="24">
        <f>5263+10815.05099</f>
        <v>16078.05099</v>
      </c>
      <c r="H207" s="24">
        <v>5263</v>
      </c>
      <c r="I207" s="24">
        <v>5263</v>
      </c>
    </row>
    <row r="208" spans="1:9" ht="15">
      <c r="A208" s="18" t="s">
        <v>194</v>
      </c>
      <c r="B208" s="11">
        <v>951</v>
      </c>
      <c r="C208" s="15" t="s">
        <v>156</v>
      </c>
      <c r="D208" s="15" t="s">
        <v>347</v>
      </c>
      <c r="E208" s="15" t="s">
        <v>442</v>
      </c>
      <c r="F208" s="15" t="s">
        <v>195</v>
      </c>
      <c r="G208" s="24">
        <f>G209+G210+G211</f>
        <v>11537</v>
      </c>
      <c r="H208" s="24">
        <f>H209+H210+H211</f>
        <v>11537</v>
      </c>
      <c r="I208" s="24">
        <f>I209+I210+I211</f>
        <v>11537</v>
      </c>
    </row>
    <row r="209" spans="1:9" ht="16.5" customHeight="1">
      <c r="A209" s="18" t="s">
        <v>284</v>
      </c>
      <c r="B209" s="11">
        <v>951</v>
      </c>
      <c r="C209" s="15" t="s">
        <v>156</v>
      </c>
      <c r="D209" s="15" t="s">
        <v>347</v>
      </c>
      <c r="E209" s="15" t="s">
        <v>442</v>
      </c>
      <c r="F209" s="15" t="s">
        <v>419</v>
      </c>
      <c r="G209" s="24">
        <v>11537</v>
      </c>
      <c r="H209" s="24">
        <v>11537</v>
      </c>
      <c r="I209" s="24">
        <v>11537</v>
      </c>
    </row>
    <row r="210" spans="1:9" ht="90" hidden="1">
      <c r="A210" s="18" t="s">
        <v>461</v>
      </c>
      <c r="B210" s="11" t="s">
        <v>173</v>
      </c>
      <c r="C210" s="15" t="s">
        <v>156</v>
      </c>
      <c r="D210" s="15" t="s">
        <v>347</v>
      </c>
      <c r="E210" s="15" t="s">
        <v>462</v>
      </c>
      <c r="F210" s="15" t="s">
        <v>419</v>
      </c>
      <c r="G210" s="24"/>
      <c r="H210" s="24"/>
      <c r="I210" s="24"/>
    </row>
    <row r="211" spans="1:9" ht="105" hidden="1">
      <c r="A211" s="18" t="s">
        <v>465</v>
      </c>
      <c r="B211" s="11">
        <v>953</v>
      </c>
      <c r="C211" s="15" t="s">
        <v>156</v>
      </c>
      <c r="D211" s="15" t="s">
        <v>347</v>
      </c>
      <c r="E211" s="15" t="s">
        <v>462</v>
      </c>
      <c r="F211" s="15" t="s">
        <v>419</v>
      </c>
      <c r="G211" s="24"/>
      <c r="H211" s="24"/>
      <c r="I211" s="24"/>
    </row>
    <row r="212" spans="1:9" ht="29.25" customHeight="1" hidden="1">
      <c r="A212" s="120" t="s">
        <v>644</v>
      </c>
      <c r="B212" s="98">
        <v>951</v>
      </c>
      <c r="C212" s="91" t="s">
        <v>156</v>
      </c>
      <c r="D212" s="91" t="s">
        <v>347</v>
      </c>
      <c r="E212" s="91" t="s">
        <v>427</v>
      </c>
      <c r="F212" s="91" t="s">
        <v>379</v>
      </c>
      <c r="G212" s="96">
        <f>G214+G216</f>
        <v>0</v>
      </c>
      <c r="H212" s="96">
        <f>H214+H216</f>
        <v>0</v>
      </c>
      <c r="I212" s="96">
        <f>I214+I216</f>
        <v>0</v>
      </c>
    </row>
    <row r="213" spans="1:9" ht="29.25" customHeight="1" hidden="1">
      <c r="A213" s="10" t="s">
        <v>183</v>
      </c>
      <c r="B213" s="11">
        <v>951</v>
      </c>
      <c r="C213" s="15" t="s">
        <v>156</v>
      </c>
      <c r="D213" s="15" t="s">
        <v>347</v>
      </c>
      <c r="E213" s="15" t="s">
        <v>639</v>
      </c>
      <c r="F213" s="15" t="s">
        <v>154</v>
      </c>
      <c r="G213" s="24">
        <f>G214</f>
        <v>0</v>
      </c>
      <c r="H213" s="24">
        <f>H214</f>
        <v>0</v>
      </c>
      <c r="I213" s="24">
        <f>I214</f>
        <v>0</v>
      </c>
    </row>
    <row r="214" spans="1:9" ht="45" hidden="1">
      <c r="A214" s="18" t="s">
        <v>184</v>
      </c>
      <c r="B214" s="11">
        <v>951</v>
      </c>
      <c r="C214" s="15" t="s">
        <v>156</v>
      </c>
      <c r="D214" s="15" t="s">
        <v>347</v>
      </c>
      <c r="E214" s="15" t="s">
        <v>639</v>
      </c>
      <c r="F214" s="15" t="s">
        <v>185</v>
      </c>
      <c r="G214" s="24"/>
      <c r="H214" s="24"/>
      <c r="I214" s="24"/>
    </row>
    <row r="215" spans="1:9" ht="30" hidden="1">
      <c r="A215" s="10" t="s">
        <v>183</v>
      </c>
      <c r="B215" s="11">
        <v>951</v>
      </c>
      <c r="C215" s="15" t="s">
        <v>156</v>
      </c>
      <c r="D215" s="15" t="s">
        <v>347</v>
      </c>
      <c r="E215" s="15" t="s">
        <v>657</v>
      </c>
      <c r="F215" s="15" t="s">
        <v>154</v>
      </c>
      <c r="G215" s="24">
        <f>G216</f>
        <v>0</v>
      </c>
      <c r="H215" s="24">
        <f>H216</f>
        <v>0</v>
      </c>
      <c r="I215" s="24">
        <f>I216</f>
        <v>0</v>
      </c>
    </row>
    <row r="216" spans="1:9" ht="45" hidden="1">
      <c r="A216" s="18" t="s">
        <v>184</v>
      </c>
      <c r="B216" s="11">
        <v>951</v>
      </c>
      <c r="C216" s="15" t="s">
        <v>156</v>
      </c>
      <c r="D216" s="15" t="s">
        <v>347</v>
      </c>
      <c r="E216" s="15" t="s">
        <v>657</v>
      </c>
      <c r="F216" s="15" t="s">
        <v>185</v>
      </c>
      <c r="G216" s="24"/>
      <c r="H216" s="24"/>
      <c r="I216" s="24"/>
    </row>
    <row r="217" spans="1:9" ht="30.75" customHeight="1">
      <c r="A217" s="120" t="s">
        <v>148</v>
      </c>
      <c r="B217" s="98" t="s">
        <v>173</v>
      </c>
      <c r="C217" s="91" t="s">
        <v>156</v>
      </c>
      <c r="D217" s="91" t="s">
        <v>347</v>
      </c>
      <c r="E217" s="91" t="s">
        <v>14</v>
      </c>
      <c r="F217" s="91" t="s">
        <v>379</v>
      </c>
      <c r="G217" s="96">
        <f aca="true" t="shared" si="36" ref="G217:I218">G218</f>
        <v>80.3</v>
      </c>
      <c r="H217" s="96">
        <f t="shared" si="36"/>
        <v>80.3</v>
      </c>
      <c r="I217" s="96">
        <f t="shared" si="36"/>
        <v>80.3</v>
      </c>
    </row>
    <row r="218" spans="1:9" ht="31.5" customHeight="1">
      <c r="A218" s="18" t="s">
        <v>149</v>
      </c>
      <c r="B218" s="11" t="s">
        <v>173</v>
      </c>
      <c r="C218" s="15" t="s">
        <v>156</v>
      </c>
      <c r="D218" s="15" t="s">
        <v>347</v>
      </c>
      <c r="E218" s="15" t="s">
        <v>15</v>
      </c>
      <c r="F218" s="15" t="s">
        <v>379</v>
      </c>
      <c r="G218" s="24">
        <f t="shared" si="36"/>
        <v>80.3</v>
      </c>
      <c r="H218" s="24">
        <f t="shared" si="36"/>
        <v>80.3</v>
      </c>
      <c r="I218" s="24">
        <f t="shared" si="36"/>
        <v>80.3</v>
      </c>
    </row>
    <row r="219" spans="1:9" ht="19.5" customHeight="1">
      <c r="A219" s="10" t="s">
        <v>513</v>
      </c>
      <c r="B219" s="11" t="s">
        <v>173</v>
      </c>
      <c r="C219" s="15" t="s">
        <v>156</v>
      </c>
      <c r="D219" s="15" t="s">
        <v>347</v>
      </c>
      <c r="E219" s="11" t="s">
        <v>514</v>
      </c>
      <c r="F219" s="15" t="s">
        <v>379</v>
      </c>
      <c r="G219" s="24">
        <f>G220+G222</f>
        <v>80.3</v>
      </c>
      <c r="H219" s="24">
        <f>H220+H222</f>
        <v>80.3</v>
      </c>
      <c r="I219" s="24">
        <f>I220+I222</f>
        <v>80.3</v>
      </c>
    </row>
    <row r="220" spans="1:9" ht="30.75" customHeight="1" hidden="1">
      <c r="A220" s="10" t="s">
        <v>183</v>
      </c>
      <c r="B220" s="11" t="s">
        <v>173</v>
      </c>
      <c r="C220" s="15" t="s">
        <v>156</v>
      </c>
      <c r="D220" s="15" t="s">
        <v>347</v>
      </c>
      <c r="E220" s="11" t="s">
        <v>514</v>
      </c>
      <c r="F220" s="15" t="s">
        <v>154</v>
      </c>
      <c r="G220" s="24">
        <f>G221</f>
        <v>0</v>
      </c>
      <c r="H220" s="24">
        <f>H221</f>
        <v>0</v>
      </c>
      <c r="I220" s="24">
        <f>I221</f>
        <v>0</v>
      </c>
    </row>
    <row r="221" spans="1:9" ht="45" customHeight="1" hidden="1">
      <c r="A221" s="18" t="s">
        <v>184</v>
      </c>
      <c r="B221" s="11" t="s">
        <v>173</v>
      </c>
      <c r="C221" s="15" t="s">
        <v>156</v>
      </c>
      <c r="D221" s="15" t="s">
        <v>347</v>
      </c>
      <c r="E221" s="11" t="s">
        <v>514</v>
      </c>
      <c r="F221" s="15" t="s">
        <v>185</v>
      </c>
      <c r="G221" s="24"/>
      <c r="H221" s="24"/>
      <c r="I221" s="24"/>
    </row>
    <row r="222" spans="1:9" ht="18" customHeight="1">
      <c r="A222" s="10" t="s">
        <v>188</v>
      </c>
      <c r="B222" s="11" t="s">
        <v>173</v>
      </c>
      <c r="C222" s="15" t="s">
        <v>156</v>
      </c>
      <c r="D222" s="15" t="s">
        <v>347</v>
      </c>
      <c r="E222" s="11" t="s">
        <v>514</v>
      </c>
      <c r="F222" s="15" t="s">
        <v>189</v>
      </c>
      <c r="G222" s="24">
        <f>G223</f>
        <v>80.3</v>
      </c>
      <c r="H222" s="24">
        <f>H223</f>
        <v>80.3</v>
      </c>
      <c r="I222" s="24">
        <f>I223</f>
        <v>80.3</v>
      </c>
    </row>
    <row r="223" spans="1:9" ht="15" customHeight="1">
      <c r="A223" s="199" t="s">
        <v>186</v>
      </c>
      <c r="B223" s="11" t="s">
        <v>173</v>
      </c>
      <c r="C223" s="15" t="s">
        <v>156</v>
      </c>
      <c r="D223" s="15" t="s">
        <v>347</v>
      </c>
      <c r="E223" s="11" t="s">
        <v>514</v>
      </c>
      <c r="F223" s="15" t="s">
        <v>187</v>
      </c>
      <c r="G223" s="24">
        <v>80.3</v>
      </c>
      <c r="H223" s="24">
        <v>80.3</v>
      </c>
      <c r="I223" s="24">
        <v>80.3</v>
      </c>
    </row>
    <row r="224" spans="1:9" ht="30">
      <c r="A224" s="10" t="s">
        <v>334</v>
      </c>
      <c r="B224" s="11">
        <v>951</v>
      </c>
      <c r="C224" s="15" t="s">
        <v>156</v>
      </c>
      <c r="D224" s="15" t="s">
        <v>353</v>
      </c>
      <c r="E224" s="15" t="s">
        <v>300</v>
      </c>
      <c r="F224" s="15" t="s">
        <v>379</v>
      </c>
      <c r="G224" s="24">
        <f>G225</f>
        <v>200</v>
      </c>
      <c r="H224" s="24">
        <f aca="true" t="shared" si="37" ref="H224:I227">H225</f>
        <v>200</v>
      </c>
      <c r="I224" s="24">
        <f t="shared" si="37"/>
        <v>200</v>
      </c>
    </row>
    <row r="225" spans="1:9" ht="44.25" customHeight="1">
      <c r="A225" s="10" t="s">
        <v>947</v>
      </c>
      <c r="B225" s="11">
        <v>951</v>
      </c>
      <c r="C225" s="15" t="s">
        <v>156</v>
      </c>
      <c r="D225" s="15" t="s">
        <v>353</v>
      </c>
      <c r="E225" s="15" t="s">
        <v>425</v>
      </c>
      <c r="F225" s="15" t="s">
        <v>379</v>
      </c>
      <c r="G225" s="24">
        <f>G226</f>
        <v>200</v>
      </c>
      <c r="H225" s="24">
        <f t="shared" si="37"/>
        <v>200</v>
      </c>
      <c r="I225" s="24">
        <f t="shared" si="37"/>
        <v>200</v>
      </c>
    </row>
    <row r="226" spans="1:9" ht="33" customHeight="1">
      <c r="A226" s="10" t="s">
        <v>1004</v>
      </c>
      <c r="B226" s="11">
        <v>951</v>
      </c>
      <c r="C226" s="15" t="s">
        <v>156</v>
      </c>
      <c r="D226" s="15" t="s">
        <v>353</v>
      </c>
      <c r="E226" s="15" t="s">
        <v>426</v>
      </c>
      <c r="F226" s="15" t="s">
        <v>379</v>
      </c>
      <c r="G226" s="24">
        <f>G227+G232</f>
        <v>200</v>
      </c>
      <c r="H226" s="24">
        <f>H227+H232</f>
        <v>200</v>
      </c>
      <c r="I226" s="24">
        <f>I227+I232</f>
        <v>200</v>
      </c>
    </row>
    <row r="227" spans="1:9" ht="16.5" customHeight="1">
      <c r="A227" s="10" t="s">
        <v>188</v>
      </c>
      <c r="B227" s="11">
        <v>951</v>
      </c>
      <c r="C227" s="15" t="s">
        <v>156</v>
      </c>
      <c r="D227" s="15" t="s">
        <v>353</v>
      </c>
      <c r="E227" s="15" t="s">
        <v>426</v>
      </c>
      <c r="F227" s="15" t="s">
        <v>189</v>
      </c>
      <c r="G227" s="24">
        <f>G228</f>
        <v>197</v>
      </c>
      <c r="H227" s="24">
        <f t="shared" si="37"/>
        <v>197</v>
      </c>
      <c r="I227" s="24">
        <f t="shared" si="37"/>
        <v>197</v>
      </c>
    </row>
    <row r="228" spans="1:9" ht="47.25" customHeight="1">
      <c r="A228" s="10" t="s">
        <v>633</v>
      </c>
      <c r="B228" s="11">
        <v>951</v>
      </c>
      <c r="C228" s="15" t="s">
        <v>156</v>
      </c>
      <c r="D228" s="15" t="s">
        <v>353</v>
      </c>
      <c r="E228" s="15" t="s">
        <v>426</v>
      </c>
      <c r="F228" s="15" t="s">
        <v>356</v>
      </c>
      <c r="G228" s="24">
        <v>197</v>
      </c>
      <c r="H228" s="24">
        <v>197</v>
      </c>
      <c r="I228" s="24">
        <v>197</v>
      </c>
    </row>
    <row r="229" spans="1:9" ht="15" hidden="1">
      <c r="A229" s="19"/>
      <c r="B229" s="11">
        <v>952</v>
      </c>
      <c r="C229" s="15" t="s">
        <v>156</v>
      </c>
      <c r="D229" s="15" t="s">
        <v>353</v>
      </c>
      <c r="E229" s="15" t="s">
        <v>426</v>
      </c>
      <c r="F229" s="91"/>
      <c r="G229" s="96"/>
      <c r="H229" s="96"/>
      <c r="I229" s="96"/>
    </row>
    <row r="230" spans="1:9" ht="15" hidden="1">
      <c r="A230" s="18"/>
      <c r="B230" s="11">
        <v>953</v>
      </c>
      <c r="C230" s="15" t="s">
        <v>156</v>
      </c>
      <c r="D230" s="15" t="s">
        <v>353</v>
      </c>
      <c r="E230" s="15" t="s">
        <v>426</v>
      </c>
      <c r="F230" s="15"/>
      <c r="G230" s="24"/>
      <c r="H230" s="24"/>
      <c r="I230" s="24"/>
    </row>
    <row r="231" spans="1:9" ht="15" hidden="1">
      <c r="A231" s="18"/>
      <c r="B231" s="11">
        <v>954</v>
      </c>
      <c r="C231" s="15" t="s">
        <v>156</v>
      </c>
      <c r="D231" s="15" t="s">
        <v>353</v>
      </c>
      <c r="E231" s="15" t="s">
        <v>426</v>
      </c>
      <c r="F231" s="15"/>
      <c r="G231" s="24"/>
      <c r="H231" s="24"/>
      <c r="I231" s="24"/>
    </row>
    <row r="232" spans="1:9" ht="30">
      <c r="A232" s="10" t="s">
        <v>183</v>
      </c>
      <c r="B232" s="11" t="s">
        <v>173</v>
      </c>
      <c r="C232" s="15" t="s">
        <v>156</v>
      </c>
      <c r="D232" s="15" t="s">
        <v>353</v>
      </c>
      <c r="E232" s="15" t="s">
        <v>426</v>
      </c>
      <c r="F232" s="15" t="s">
        <v>154</v>
      </c>
      <c r="G232" s="24">
        <f>G233</f>
        <v>3</v>
      </c>
      <c r="H232" s="24">
        <f>H233</f>
        <v>3</v>
      </c>
      <c r="I232" s="24">
        <f>I233</f>
        <v>3</v>
      </c>
    </row>
    <row r="233" spans="1:9" ht="45">
      <c r="A233" s="18" t="s">
        <v>184</v>
      </c>
      <c r="B233" s="11" t="s">
        <v>173</v>
      </c>
      <c r="C233" s="15" t="s">
        <v>156</v>
      </c>
      <c r="D233" s="15" t="s">
        <v>353</v>
      </c>
      <c r="E233" s="15" t="s">
        <v>426</v>
      </c>
      <c r="F233" s="15" t="s">
        <v>185</v>
      </c>
      <c r="G233" s="24">
        <v>3</v>
      </c>
      <c r="H233" s="24">
        <v>3</v>
      </c>
      <c r="I233" s="24">
        <v>3</v>
      </c>
    </row>
    <row r="234" spans="1:11" ht="29.25" customHeight="1">
      <c r="A234" s="145" t="s">
        <v>357</v>
      </c>
      <c r="B234" s="196">
        <v>951</v>
      </c>
      <c r="C234" s="90" t="s">
        <v>358</v>
      </c>
      <c r="D234" s="90" t="s">
        <v>146</v>
      </c>
      <c r="E234" s="90" t="s">
        <v>300</v>
      </c>
      <c r="F234" s="90" t="s">
        <v>379</v>
      </c>
      <c r="G234" s="25">
        <f>G235+G269+G259</f>
        <v>1218.68737</v>
      </c>
      <c r="H234" s="25">
        <f>H235+H269+H259</f>
        <v>1248.77869</v>
      </c>
      <c r="I234" s="25">
        <f>I235+I269+I259</f>
        <v>1238.85384</v>
      </c>
      <c r="J234" s="14">
        <v>6638.22337</v>
      </c>
      <c r="K234" s="190"/>
    </row>
    <row r="235" spans="1:9" ht="15">
      <c r="A235" s="10" t="s">
        <v>335</v>
      </c>
      <c r="B235" s="11">
        <v>951</v>
      </c>
      <c r="C235" s="15" t="s">
        <v>358</v>
      </c>
      <c r="D235" s="15" t="s">
        <v>147</v>
      </c>
      <c r="E235" s="15" t="s">
        <v>300</v>
      </c>
      <c r="F235" s="15" t="s">
        <v>379</v>
      </c>
      <c r="G235" s="24">
        <f>G236+G240+G243+G246+G251+G256</f>
        <v>1126.9</v>
      </c>
      <c r="H235" s="24">
        <f>H236+H240+H243+H246+H251+H256</f>
        <v>1156.9</v>
      </c>
      <c r="I235" s="24">
        <f>I236+I240+I243+I246+I251+I256</f>
        <v>1146.9</v>
      </c>
    </row>
    <row r="236" spans="1:9" ht="17.25" customHeight="1" hidden="1">
      <c r="A236" s="10" t="s">
        <v>336</v>
      </c>
      <c r="B236" s="11">
        <v>951</v>
      </c>
      <c r="C236" s="15" t="s">
        <v>358</v>
      </c>
      <c r="D236" s="15" t="s">
        <v>147</v>
      </c>
      <c r="E236" s="15" t="s">
        <v>27</v>
      </c>
      <c r="F236" s="15" t="s">
        <v>379</v>
      </c>
      <c r="G236" s="24">
        <f>G237</f>
        <v>0</v>
      </c>
      <c r="H236" s="24">
        <f aca="true" t="shared" si="38" ref="H236:I238">H237</f>
        <v>0</v>
      </c>
      <c r="I236" s="24">
        <f t="shared" si="38"/>
        <v>0</v>
      </c>
    </row>
    <row r="237" spans="1:9" ht="30" hidden="1">
      <c r="A237" s="10" t="s">
        <v>515</v>
      </c>
      <c r="B237" s="11">
        <v>951</v>
      </c>
      <c r="C237" s="15" t="s">
        <v>358</v>
      </c>
      <c r="D237" s="15" t="s">
        <v>147</v>
      </c>
      <c r="E237" s="15" t="s">
        <v>27</v>
      </c>
      <c r="F237" s="15" t="s">
        <v>379</v>
      </c>
      <c r="G237" s="24">
        <f>G238</f>
        <v>0</v>
      </c>
      <c r="H237" s="24">
        <f t="shared" si="38"/>
        <v>0</v>
      </c>
      <c r="I237" s="24">
        <f t="shared" si="38"/>
        <v>0</v>
      </c>
    </row>
    <row r="238" spans="1:9" ht="30" customHeight="1" hidden="1">
      <c r="A238" s="10" t="s">
        <v>183</v>
      </c>
      <c r="B238" s="11">
        <v>951</v>
      </c>
      <c r="C238" s="15" t="s">
        <v>358</v>
      </c>
      <c r="D238" s="15" t="s">
        <v>147</v>
      </c>
      <c r="E238" s="15" t="s">
        <v>27</v>
      </c>
      <c r="F238" s="15" t="s">
        <v>154</v>
      </c>
      <c r="G238" s="24">
        <f>G239</f>
        <v>0</v>
      </c>
      <c r="H238" s="24">
        <f t="shared" si="38"/>
        <v>0</v>
      </c>
      <c r="I238" s="24">
        <f t="shared" si="38"/>
        <v>0</v>
      </c>
    </row>
    <row r="239" spans="1:9" ht="43.5" customHeight="1" hidden="1">
      <c r="A239" s="18" t="s">
        <v>184</v>
      </c>
      <c r="B239" s="11">
        <v>951</v>
      </c>
      <c r="C239" s="15" t="s">
        <v>358</v>
      </c>
      <c r="D239" s="15" t="s">
        <v>147</v>
      </c>
      <c r="E239" s="15" t="s">
        <v>27</v>
      </c>
      <c r="F239" s="15" t="s">
        <v>185</v>
      </c>
      <c r="G239" s="24">
        <v>0</v>
      </c>
      <c r="H239" s="24">
        <v>0</v>
      </c>
      <c r="I239" s="24">
        <v>0</v>
      </c>
    </row>
    <row r="240" spans="1:9" ht="30">
      <c r="A240" s="10" t="s">
        <v>439</v>
      </c>
      <c r="B240" s="11">
        <v>951</v>
      </c>
      <c r="C240" s="15" t="s">
        <v>358</v>
      </c>
      <c r="D240" s="15" t="s">
        <v>147</v>
      </c>
      <c r="E240" s="15" t="s">
        <v>95</v>
      </c>
      <c r="F240" s="15" t="s">
        <v>379</v>
      </c>
      <c r="G240" s="24">
        <f aca="true" t="shared" si="39" ref="G240:I241">G241</f>
        <v>1006.9</v>
      </c>
      <c r="H240" s="24">
        <f t="shared" si="39"/>
        <v>1006.9</v>
      </c>
      <c r="I240" s="24">
        <f t="shared" si="39"/>
        <v>1006.9</v>
      </c>
    </row>
    <row r="241" spans="1:9" ht="30.75" customHeight="1">
      <c r="A241" s="10" t="s">
        <v>183</v>
      </c>
      <c r="B241" s="11">
        <v>951</v>
      </c>
      <c r="C241" s="15" t="s">
        <v>358</v>
      </c>
      <c r="D241" s="15" t="s">
        <v>147</v>
      </c>
      <c r="E241" s="15" t="s">
        <v>95</v>
      </c>
      <c r="F241" s="15" t="s">
        <v>154</v>
      </c>
      <c r="G241" s="24">
        <f t="shared" si="39"/>
        <v>1006.9</v>
      </c>
      <c r="H241" s="24">
        <f t="shared" si="39"/>
        <v>1006.9</v>
      </c>
      <c r="I241" s="24">
        <f t="shared" si="39"/>
        <v>1006.9</v>
      </c>
    </row>
    <row r="242" spans="1:9" ht="45" customHeight="1">
      <c r="A242" s="18" t="s">
        <v>184</v>
      </c>
      <c r="B242" s="11">
        <v>951</v>
      </c>
      <c r="C242" s="15" t="s">
        <v>358</v>
      </c>
      <c r="D242" s="15" t="s">
        <v>147</v>
      </c>
      <c r="E242" s="15" t="s">
        <v>95</v>
      </c>
      <c r="F242" s="15" t="s">
        <v>185</v>
      </c>
      <c r="G242" s="24">
        <v>1006.9</v>
      </c>
      <c r="H242" s="24">
        <v>1006.9</v>
      </c>
      <c r="I242" s="24">
        <v>1006.9</v>
      </c>
    </row>
    <row r="243" spans="1:9" ht="45" hidden="1">
      <c r="A243" s="120" t="s">
        <v>664</v>
      </c>
      <c r="B243" s="98">
        <v>951</v>
      </c>
      <c r="C243" s="91" t="s">
        <v>358</v>
      </c>
      <c r="D243" s="91" t="s">
        <v>147</v>
      </c>
      <c r="E243" s="91" t="s">
        <v>665</v>
      </c>
      <c r="F243" s="91" t="s">
        <v>379</v>
      </c>
      <c r="G243" s="96">
        <f aca="true" t="shared" si="40" ref="G243:I244">G244</f>
        <v>0</v>
      </c>
      <c r="H243" s="96">
        <f t="shared" si="40"/>
        <v>0</v>
      </c>
      <c r="I243" s="96">
        <f t="shared" si="40"/>
        <v>0</v>
      </c>
    </row>
    <row r="244" spans="1:9" ht="30" hidden="1">
      <c r="A244" s="10" t="s">
        <v>183</v>
      </c>
      <c r="B244" s="11">
        <v>951</v>
      </c>
      <c r="C244" s="15" t="s">
        <v>358</v>
      </c>
      <c r="D244" s="15" t="s">
        <v>147</v>
      </c>
      <c r="E244" s="15" t="s">
        <v>665</v>
      </c>
      <c r="F244" s="15" t="s">
        <v>154</v>
      </c>
      <c r="G244" s="24">
        <f t="shared" si="40"/>
        <v>0</v>
      </c>
      <c r="H244" s="24">
        <f t="shared" si="40"/>
        <v>0</v>
      </c>
      <c r="I244" s="24">
        <f t="shared" si="40"/>
        <v>0</v>
      </c>
    </row>
    <row r="245" spans="1:9" ht="45" hidden="1">
      <c r="A245" s="18" t="s">
        <v>184</v>
      </c>
      <c r="B245" s="11">
        <v>951</v>
      </c>
      <c r="C245" s="15" t="s">
        <v>358</v>
      </c>
      <c r="D245" s="15" t="s">
        <v>147</v>
      </c>
      <c r="E245" s="15" t="s">
        <v>665</v>
      </c>
      <c r="F245" s="15" t="s">
        <v>185</v>
      </c>
      <c r="G245" s="24"/>
      <c r="H245" s="24"/>
      <c r="I245" s="24"/>
    </row>
    <row r="246" spans="1:9" ht="69.75" customHeight="1" hidden="1">
      <c r="A246" s="19" t="s">
        <v>516</v>
      </c>
      <c r="B246" s="98" t="s">
        <v>173</v>
      </c>
      <c r="C246" s="91" t="s">
        <v>358</v>
      </c>
      <c r="D246" s="91" t="s">
        <v>147</v>
      </c>
      <c r="E246" s="91" t="s">
        <v>517</v>
      </c>
      <c r="F246" s="91" t="s">
        <v>379</v>
      </c>
      <c r="G246" s="96">
        <f aca="true" t="shared" si="41" ref="G246:I247">G247</f>
        <v>0</v>
      </c>
      <c r="H246" s="96">
        <f t="shared" si="41"/>
        <v>0</v>
      </c>
      <c r="I246" s="96">
        <f t="shared" si="41"/>
        <v>0</v>
      </c>
    </row>
    <row r="247" spans="1:9" ht="60" hidden="1">
      <c r="A247" s="18" t="s">
        <v>518</v>
      </c>
      <c r="B247" s="11" t="s">
        <v>173</v>
      </c>
      <c r="C247" s="15" t="s">
        <v>358</v>
      </c>
      <c r="D247" s="15" t="s">
        <v>147</v>
      </c>
      <c r="E247" s="15" t="s">
        <v>517</v>
      </c>
      <c r="F247" s="15" t="s">
        <v>379</v>
      </c>
      <c r="G247" s="24">
        <f t="shared" si="41"/>
        <v>0</v>
      </c>
      <c r="H247" s="24">
        <f t="shared" si="41"/>
        <v>0</v>
      </c>
      <c r="I247" s="24">
        <f t="shared" si="41"/>
        <v>0</v>
      </c>
    </row>
    <row r="248" spans="1:9" ht="15" hidden="1">
      <c r="A248" s="10" t="s">
        <v>188</v>
      </c>
      <c r="B248" s="11" t="s">
        <v>173</v>
      </c>
      <c r="C248" s="15" t="s">
        <v>358</v>
      </c>
      <c r="D248" s="15" t="s">
        <v>147</v>
      </c>
      <c r="E248" s="15" t="s">
        <v>517</v>
      </c>
      <c r="F248" s="15" t="s">
        <v>189</v>
      </c>
      <c r="G248" s="24">
        <f>G250+G249</f>
        <v>0</v>
      </c>
      <c r="H248" s="24">
        <f>H250+H249</f>
        <v>0</v>
      </c>
      <c r="I248" s="24">
        <f>I250+I249</f>
        <v>0</v>
      </c>
    </row>
    <row r="249" spans="1:9" ht="41.25" customHeight="1" hidden="1">
      <c r="A249" s="10" t="s">
        <v>636</v>
      </c>
      <c r="B249" s="11" t="s">
        <v>173</v>
      </c>
      <c r="C249" s="15" t="s">
        <v>358</v>
      </c>
      <c r="D249" s="15" t="s">
        <v>147</v>
      </c>
      <c r="E249" s="15" t="s">
        <v>519</v>
      </c>
      <c r="F249" s="15" t="s">
        <v>356</v>
      </c>
      <c r="G249" s="24"/>
      <c r="H249" s="24"/>
      <c r="I249" s="24"/>
    </row>
    <row r="250" spans="1:9" ht="43.5" customHeight="1" hidden="1">
      <c r="A250" s="10" t="s">
        <v>637</v>
      </c>
      <c r="B250" s="11" t="s">
        <v>173</v>
      </c>
      <c r="C250" s="15" t="s">
        <v>358</v>
      </c>
      <c r="D250" s="15" t="s">
        <v>147</v>
      </c>
      <c r="E250" s="15" t="s">
        <v>656</v>
      </c>
      <c r="F250" s="15" t="s">
        <v>356</v>
      </c>
      <c r="G250" s="24"/>
      <c r="H250" s="24"/>
      <c r="I250" s="24"/>
    </row>
    <row r="251" spans="1:9" ht="30.75" customHeight="1">
      <c r="A251" s="120" t="s">
        <v>148</v>
      </c>
      <c r="B251" s="11" t="s">
        <v>173</v>
      </c>
      <c r="C251" s="15" t="s">
        <v>358</v>
      </c>
      <c r="D251" s="15" t="s">
        <v>147</v>
      </c>
      <c r="E251" s="91" t="s">
        <v>14</v>
      </c>
      <c r="F251" s="91" t="s">
        <v>379</v>
      </c>
      <c r="G251" s="96">
        <f>G252</f>
        <v>120</v>
      </c>
      <c r="H251" s="96">
        <f aca="true" t="shared" si="42" ref="H251:I254">H252</f>
        <v>120</v>
      </c>
      <c r="I251" s="96">
        <f t="shared" si="42"/>
        <v>120</v>
      </c>
    </row>
    <row r="252" spans="1:9" ht="30.75" customHeight="1">
      <c r="A252" s="18" t="s">
        <v>149</v>
      </c>
      <c r="B252" s="11" t="s">
        <v>173</v>
      </c>
      <c r="C252" s="15" t="s">
        <v>358</v>
      </c>
      <c r="D252" s="15" t="s">
        <v>147</v>
      </c>
      <c r="E252" s="15" t="s">
        <v>15</v>
      </c>
      <c r="F252" s="15" t="s">
        <v>379</v>
      </c>
      <c r="G252" s="24">
        <f>G253</f>
        <v>120</v>
      </c>
      <c r="H252" s="24">
        <f t="shared" si="42"/>
        <v>120</v>
      </c>
      <c r="I252" s="24">
        <f t="shared" si="42"/>
        <v>120</v>
      </c>
    </row>
    <row r="253" spans="1:9" ht="105" customHeight="1">
      <c r="A253" s="23" t="s">
        <v>520</v>
      </c>
      <c r="B253" s="93" t="s">
        <v>173</v>
      </c>
      <c r="C253" s="89" t="s">
        <v>358</v>
      </c>
      <c r="D253" s="89" t="s">
        <v>147</v>
      </c>
      <c r="E253" s="89" t="s">
        <v>521</v>
      </c>
      <c r="F253" s="89" t="s">
        <v>379</v>
      </c>
      <c r="G253" s="202">
        <f>G254</f>
        <v>120</v>
      </c>
      <c r="H253" s="202">
        <f t="shared" si="42"/>
        <v>120</v>
      </c>
      <c r="I253" s="202">
        <f t="shared" si="42"/>
        <v>120</v>
      </c>
    </row>
    <row r="254" spans="1:9" ht="30.75" customHeight="1">
      <c r="A254" s="10" t="s">
        <v>183</v>
      </c>
      <c r="B254" s="11" t="s">
        <v>173</v>
      </c>
      <c r="C254" s="15" t="s">
        <v>358</v>
      </c>
      <c r="D254" s="15" t="s">
        <v>147</v>
      </c>
      <c r="E254" s="15" t="s">
        <v>521</v>
      </c>
      <c r="F254" s="15" t="s">
        <v>154</v>
      </c>
      <c r="G254" s="24">
        <f>G255</f>
        <v>120</v>
      </c>
      <c r="H254" s="24">
        <f t="shared" si="42"/>
        <v>120</v>
      </c>
      <c r="I254" s="24">
        <f t="shared" si="42"/>
        <v>120</v>
      </c>
    </row>
    <row r="255" spans="1:9" ht="45" customHeight="1">
      <c r="A255" s="18" t="s">
        <v>184</v>
      </c>
      <c r="B255" s="11" t="s">
        <v>173</v>
      </c>
      <c r="C255" s="15" t="s">
        <v>358</v>
      </c>
      <c r="D255" s="15" t="s">
        <v>147</v>
      </c>
      <c r="E255" s="15" t="s">
        <v>521</v>
      </c>
      <c r="F255" s="15" t="s">
        <v>185</v>
      </c>
      <c r="G255" s="24">
        <v>120</v>
      </c>
      <c r="H255" s="24">
        <v>120</v>
      </c>
      <c r="I255" s="24">
        <v>120</v>
      </c>
    </row>
    <row r="256" spans="1:9" ht="72.75" customHeight="1">
      <c r="A256" s="120" t="s">
        <v>948</v>
      </c>
      <c r="B256" s="98" t="s">
        <v>173</v>
      </c>
      <c r="C256" s="91" t="s">
        <v>358</v>
      </c>
      <c r="D256" s="91" t="s">
        <v>147</v>
      </c>
      <c r="E256" s="91" t="s">
        <v>300</v>
      </c>
      <c r="F256" s="91" t="s">
        <v>379</v>
      </c>
      <c r="G256" s="96">
        <f aca="true" t="shared" si="43" ref="G256:I257">G257</f>
        <v>0</v>
      </c>
      <c r="H256" s="96">
        <f t="shared" si="43"/>
        <v>30</v>
      </c>
      <c r="I256" s="96">
        <f t="shared" si="43"/>
        <v>20</v>
      </c>
    </row>
    <row r="257" spans="1:9" ht="27.75" customHeight="1">
      <c r="A257" s="128" t="s">
        <v>183</v>
      </c>
      <c r="B257" s="122" t="s">
        <v>173</v>
      </c>
      <c r="C257" s="126" t="s">
        <v>358</v>
      </c>
      <c r="D257" s="126" t="s">
        <v>147</v>
      </c>
      <c r="E257" s="15" t="s">
        <v>597</v>
      </c>
      <c r="F257" s="15" t="s">
        <v>154</v>
      </c>
      <c r="G257" s="123">
        <f t="shared" si="43"/>
        <v>0</v>
      </c>
      <c r="H257" s="123">
        <f t="shared" si="43"/>
        <v>30</v>
      </c>
      <c r="I257" s="123">
        <f t="shared" si="43"/>
        <v>20</v>
      </c>
    </row>
    <row r="258" spans="1:9" ht="42" customHeight="1">
      <c r="A258" s="129" t="s">
        <v>184</v>
      </c>
      <c r="B258" s="122" t="s">
        <v>173</v>
      </c>
      <c r="C258" s="126" t="s">
        <v>358</v>
      </c>
      <c r="D258" s="126" t="s">
        <v>147</v>
      </c>
      <c r="E258" s="15" t="s">
        <v>597</v>
      </c>
      <c r="F258" s="15" t="s">
        <v>185</v>
      </c>
      <c r="G258" s="123">
        <v>0</v>
      </c>
      <c r="H258" s="123">
        <v>30</v>
      </c>
      <c r="I258" s="123">
        <v>20</v>
      </c>
    </row>
    <row r="259" spans="1:9" ht="15">
      <c r="A259" s="18" t="s">
        <v>363</v>
      </c>
      <c r="B259" s="11">
        <v>951</v>
      </c>
      <c r="C259" s="15" t="s">
        <v>358</v>
      </c>
      <c r="D259" s="15" t="s">
        <v>152</v>
      </c>
      <c r="E259" s="15" t="s">
        <v>300</v>
      </c>
      <c r="F259" s="15" t="s">
        <v>379</v>
      </c>
      <c r="G259" s="24">
        <f>G260+G264</f>
        <v>90</v>
      </c>
      <c r="H259" s="24">
        <f>H260+H264</f>
        <v>90</v>
      </c>
      <c r="I259" s="24">
        <f>I260+I264</f>
        <v>90</v>
      </c>
    </row>
    <row r="260" spans="1:9" ht="15">
      <c r="A260" s="18" t="s">
        <v>364</v>
      </c>
      <c r="B260" s="11">
        <v>951</v>
      </c>
      <c r="C260" s="15" t="s">
        <v>358</v>
      </c>
      <c r="D260" s="15" t="s">
        <v>152</v>
      </c>
      <c r="E260" s="15" t="s">
        <v>28</v>
      </c>
      <c r="F260" s="15" t="s">
        <v>379</v>
      </c>
      <c r="G260" s="24">
        <f aca="true" t="shared" si="44" ref="G260:I261">G261</f>
        <v>90</v>
      </c>
      <c r="H260" s="24">
        <f t="shared" si="44"/>
        <v>90</v>
      </c>
      <c r="I260" s="24">
        <f t="shared" si="44"/>
        <v>90</v>
      </c>
    </row>
    <row r="261" spans="1:9" ht="30" customHeight="1">
      <c r="A261" s="10" t="s">
        <v>183</v>
      </c>
      <c r="B261" s="11">
        <v>951</v>
      </c>
      <c r="C261" s="15" t="s">
        <v>358</v>
      </c>
      <c r="D261" s="15" t="s">
        <v>152</v>
      </c>
      <c r="E261" s="15" t="s">
        <v>28</v>
      </c>
      <c r="F261" s="15" t="s">
        <v>154</v>
      </c>
      <c r="G261" s="24">
        <f t="shared" si="44"/>
        <v>90</v>
      </c>
      <c r="H261" s="24">
        <f t="shared" si="44"/>
        <v>90</v>
      </c>
      <c r="I261" s="24">
        <f t="shared" si="44"/>
        <v>90</v>
      </c>
    </row>
    <row r="262" spans="1:9" ht="43.5" customHeight="1">
      <c r="A262" s="18" t="s">
        <v>184</v>
      </c>
      <c r="B262" s="11">
        <v>951</v>
      </c>
      <c r="C262" s="15" t="s">
        <v>358</v>
      </c>
      <c r="D262" s="15" t="s">
        <v>152</v>
      </c>
      <c r="E262" s="15" t="s">
        <v>28</v>
      </c>
      <c r="F262" s="15" t="s">
        <v>185</v>
      </c>
      <c r="G262" s="24">
        <v>90</v>
      </c>
      <c r="H262" s="24">
        <v>90</v>
      </c>
      <c r="I262" s="24">
        <v>90</v>
      </c>
    </row>
    <row r="263" spans="1:9" ht="15" hidden="1">
      <c r="A263" s="18"/>
      <c r="B263" s="11"/>
      <c r="C263" s="15"/>
      <c r="D263" s="15"/>
      <c r="E263" s="15"/>
      <c r="F263" s="15"/>
      <c r="G263" s="24"/>
      <c r="H263" s="24"/>
      <c r="I263" s="24"/>
    </row>
    <row r="264" spans="1:9" ht="15.75" customHeight="1" hidden="1">
      <c r="A264" s="18" t="s">
        <v>365</v>
      </c>
      <c r="B264" s="11">
        <v>951</v>
      </c>
      <c r="C264" s="15" t="s">
        <v>358</v>
      </c>
      <c r="D264" s="15" t="s">
        <v>152</v>
      </c>
      <c r="E264" s="15" t="s">
        <v>29</v>
      </c>
      <c r="F264" s="15" t="s">
        <v>379</v>
      </c>
      <c r="G264" s="24">
        <f>G265+G267</f>
        <v>0</v>
      </c>
      <c r="H264" s="24">
        <f>H265+H267</f>
        <v>0</v>
      </c>
      <c r="I264" s="24">
        <f>I265+I267</f>
        <v>0</v>
      </c>
    </row>
    <row r="265" spans="1:9" ht="30" hidden="1">
      <c r="A265" s="10" t="s">
        <v>183</v>
      </c>
      <c r="B265" s="11">
        <v>951</v>
      </c>
      <c r="C265" s="15" t="s">
        <v>358</v>
      </c>
      <c r="D265" s="15" t="s">
        <v>152</v>
      </c>
      <c r="E265" s="15" t="s">
        <v>29</v>
      </c>
      <c r="F265" s="15" t="s">
        <v>154</v>
      </c>
      <c r="G265" s="24">
        <f>G266</f>
        <v>0</v>
      </c>
      <c r="H265" s="24">
        <f>H266</f>
        <v>0</v>
      </c>
      <c r="I265" s="24">
        <f>I266</f>
        <v>0</v>
      </c>
    </row>
    <row r="266" spans="1:9" ht="43.5" customHeight="1" hidden="1">
      <c r="A266" s="18" t="s">
        <v>184</v>
      </c>
      <c r="B266" s="11">
        <v>951</v>
      </c>
      <c r="C266" s="15" t="s">
        <v>358</v>
      </c>
      <c r="D266" s="15" t="s">
        <v>152</v>
      </c>
      <c r="E266" s="15" t="s">
        <v>29</v>
      </c>
      <c r="F266" s="15" t="s">
        <v>185</v>
      </c>
      <c r="G266" s="24">
        <v>0</v>
      </c>
      <c r="H266" s="24">
        <v>0</v>
      </c>
      <c r="I266" s="24">
        <v>0</v>
      </c>
    </row>
    <row r="267" spans="1:9" ht="45" hidden="1">
      <c r="A267" s="18" t="s">
        <v>542</v>
      </c>
      <c r="B267" s="11" t="s">
        <v>173</v>
      </c>
      <c r="C267" s="15" t="s">
        <v>358</v>
      </c>
      <c r="D267" s="15" t="s">
        <v>152</v>
      </c>
      <c r="E267" s="15" t="s">
        <v>29</v>
      </c>
      <c r="F267" s="15" t="s">
        <v>543</v>
      </c>
      <c r="G267" s="24">
        <f>G268</f>
        <v>0</v>
      </c>
      <c r="H267" s="24">
        <f>H268</f>
        <v>0</v>
      </c>
      <c r="I267" s="24">
        <f>I268</f>
        <v>0</v>
      </c>
    </row>
    <row r="268" spans="1:9" ht="15" hidden="1">
      <c r="A268" s="18" t="s">
        <v>544</v>
      </c>
      <c r="B268" s="11" t="s">
        <v>173</v>
      </c>
      <c r="C268" s="15" t="s">
        <v>358</v>
      </c>
      <c r="D268" s="15" t="s">
        <v>152</v>
      </c>
      <c r="E268" s="15" t="s">
        <v>29</v>
      </c>
      <c r="F268" s="15" t="s">
        <v>545</v>
      </c>
      <c r="G268" s="24"/>
      <c r="H268" s="24"/>
      <c r="I268" s="24"/>
    </row>
    <row r="269" spans="1:9" ht="30">
      <c r="A269" s="10" t="s">
        <v>339</v>
      </c>
      <c r="B269" s="11">
        <v>951</v>
      </c>
      <c r="C269" s="15" t="s">
        <v>358</v>
      </c>
      <c r="D269" s="15" t="s">
        <v>358</v>
      </c>
      <c r="E269" s="15" t="s">
        <v>300</v>
      </c>
      <c r="F269" s="15" t="s">
        <v>379</v>
      </c>
      <c r="G269" s="24">
        <f aca="true" t="shared" si="45" ref="G269:I270">G270</f>
        <v>1.78737</v>
      </c>
      <c r="H269" s="24">
        <f t="shared" si="45"/>
        <v>1.87869</v>
      </c>
      <c r="I269" s="24">
        <f t="shared" si="45"/>
        <v>1.95384</v>
      </c>
    </row>
    <row r="270" spans="1:9" ht="30">
      <c r="A270" s="10" t="s">
        <v>148</v>
      </c>
      <c r="B270" s="11">
        <v>951</v>
      </c>
      <c r="C270" s="15" t="s">
        <v>358</v>
      </c>
      <c r="D270" s="15" t="s">
        <v>358</v>
      </c>
      <c r="E270" s="15" t="s">
        <v>14</v>
      </c>
      <c r="F270" s="15" t="s">
        <v>379</v>
      </c>
      <c r="G270" s="24">
        <f t="shared" si="45"/>
        <v>1.78737</v>
      </c>
      <c r="H270" s="24">
        <f t="shared" si="45"/>
        <v>1.87869</v>
      </c>
      <c r="I270" s="24">
        <f t="shared" si="45"/>
        <v>1.95384</v>
      </c>
    </row>
    <row r="271" spans="1:9" ht="45">
      <c r="A271" s="10" t="s">
        <v>149</v>
      </c>
      <c r="B271" s="11">
        <v>951</v>
      </c>
      <c r="C271" s="15" t="s">
        <v>358</v>
      </c>
      <c r="D271" s="15" t="s">
        <v>358</v>
      </c>
      <c r="E271" s="15" t="s">
        <v>15</v>
      </c>
      <c r="F271" s="15" t="s">
        <v>379</v>
      </c>
      <c r="G271" s="24">
        <f>G272+G277</f>
        <v>1.78737</v>
      </c>
      <c r="H271" s="24">
        <f>H272+H277</f>
        <v>1.87869</v>
      </c>
      <c r="I271" s="24">
        <f>I272+I277</f>
        <v>1.95384</v>
      </c>
    </row>
    <row r="272" spans="1:9" ht="45" hidden="1">
      <c r="A272" s="10" t="s">
        <v>359</v>
      </c>
      <c r="B272" s="11">
        <v>951</v>
      </c>
      <c r="C272" s="15" t="s">
        <v>358</v>
      </c>
      <c r="D272" s="15" t="s">
        <v>358</v>
      </c>
      <c r="E272" s="15" t="s">
        <v>18</v>
      </c>
      <c r="F272" s="15" t="s">
        <v>379</v>
      </c>
      <c r="G272" s="24">
        <f>G273+G275</f>
        <v>0</v>
      </c>
      <c r="H272" s="24">
        <f>H273+H275</f>
        <v>0</v>
      </c>
      <c r="I272" s="24">
        <f>I273+I275</f>
        <v>0</v>
      </c>
    </row>
    <row r="273" spans="1:9" ht="72" customHeight="1" hidden="1">
      <c r="A273" s="10" t="s">
        <v>180</v>
      </c>
      <c r="B273" s="11">
        <v>951</v>
      </c>
      <c r="C273" s="15" t="s">
        <v>358</v>
      </c>
      <c r="D273" s="15" t="s">
        <v>358</v>
      </c>
      <c r="E273" s="15" t="s">
        <v>18</v>
      </c>
      <c r="F273" s="15" t="s">
        <v>150</v>
      </c>
      <c r="G273" s="24">
        <f>G274</f>
        <v>0</v>
      </c>
      <c r="H273" s="24">
        <f>H274</f>
        <v>0</v>
      </c>
      <c r="I273" s="24">
        <f>I274</f>
        <v>0</v>
      </c>
    </row>
    <row r="274" spans="1:9" ht="30" hidden="1">
      <c r="A274" s="18" t="s">
        <v>182</v>
      </c>
      <c r="B274" s="11">
        <v>951</v>
      </c>
      <c r="C274" s="15" t="s">
        <v>358</v>
      </c>
      <c r="D274" s="15" t="s">
        <v>358</v>
      </c>
      <c r="E274" s="15" t="s">
        <v>18</v>
      </c>
      <c r="F274" s="15" t="s">
        <v>181</v>
      </c>
      <c r="G274" s="24">
        <v>0</v>
      </c>
      <c r="H274" s="24">
        <v>0</v>
      </c>
      <c r="I274" s="24">
        <v>0</v>
      </c>
    </row>
    <row r="275" spans="1:9" ht="30" hidden="1">
      <c r="A275" s="10" t="s">
        <v>183</v>
      </c>
      <c r="B275" s="11">
        <v>951</v>
      </c>
      <c r="C275" s="15" t="s">
        <v>358</v>
      </c>
      <c r="D275" s="15" t="s">
        <v>358</v>
      </c>
      <c r="E275" s="15" t="s">
        <v>18</v>
      </c>
      <c r="F275" s="15" t="s">
        <v>154</v>
      </c>
      <c r="G275" s="24">
        <f>G276</f>
        <v>0</v>
      </c>
      <c r="H275" s="24">
        <f>H276</f>
        <v>0</v>
      </c>
      <c r="I275" s="24">
        <f>I276</f>
        <v>0</v>
      </c>
    </row>
    <row r="276" spans="1:9" ht="45" hidden="1">
      <c r="A276" s="18" t="s">
        <v>184</v>
      </c>
      <c r="B276" s="11">
        <v>951</v>
      </c>
      <c r="C276" s="15" t="s">
        <v>358</v>
      </c>
      <c r="D276" s="15" t="s">
        <v>358</v>
      </c>
      <c r="E276" s="15" t="s">
        <v>18</v>
      </c>
      <c r="F276" s="15" t="s">
        <v>185</v>
      </c>
      <c r="G276" s="24">
        <v>0</v>
      </c>
      <c r="H276" s="24">
        <v>0</v>
      </c>
      <c r="I276" s="24">
        <v>0</v>
      </c>
    </row>
    <row r="277" spans="1:9" ht="75">
      <c r="A277" s="18" t="s">
        <v>654</v>
      </c>
      <c r="B277" s="11" t="s">
        <v>173</v>
      </c>
      <c r="C277" s="15" t="s">
        <v>358</v>
      </c>
      <c r="D277" s="15" t="s">
        <v>358</v>
      </c>
      <c r="E277" s="15" t="s">
        <v>30</v>
      </c>
      <c r="F277" s="15" t="s">
        <v>379</v>
      </c>
      <c r="G277" s="24">
        <f aca="true" t="shared" si="46" ref="G277:I278">G278</f>
        <v>1.78737</v>
      </c>
      <c r="H277" s="24">
        <f t="shared" si="46"/>
        <v>1.87869</v>
      </c>
      <c r="I277" s="24">
        <f t="shared" si="46"/>
        <v>1.95384</v>
      </c>
    </row>
    <row r="278" spans="1:9" ht="83.25" customHeight="1">
      <c r="A278" s="18" t="s">
        <v>337</v>
      </c>
      <c r="B278" s="11" t="s">
        <v>173</v>
      </c>
      <c r="C278" s="15" t="s">
        <v>358</v>
      </c>
      <c r="D278" s="15" t="s">
        <v>358</v>
      </c>
      <c r="E278" s="15" t="s">
        <v>30</v>
      </c>
      <c r="F278" s="15" t="s">
        <v>150</v>
      </c>
      <c r="G278" s="24">
        <f t="shared" si="46"/>
        <v>1.78737</v>
      </c>
      <c r="H278" s="24">
        <f t="shared" si="46"/>
        <v>1.87869</v>
      </c>
      <c r="I278" s="24">
        <f t="shared" si="46"/>
        <v>1.95384</v>
      </c>
    </row>
    <row r="279" spans="1:9" ht="30">
      <c r="A279" s="18" t="s">
        <v>182</v>
      </c>
      <c r="B279" s="11" t="s">
        <v>173</v>
      </c>
      <c r="C279" s="15" t="s">
        <v>358</v>
      </c>
      <c r="D279" s="15" t="s">
        <v>358</v>
      </c>
      <c r="E279" s="15" t="s">
        <v>30</v>
      </c>
      <c r="F279" s="15" t="s">
        <v>181</v>
      </c>
      <c r="G279" s="24">
        <v>1.78737</v>
      </c>
      <c r="H279" s="24">
        <v>1.87869</v>
      </c>
      <c r="I279" s="24">
        <v>1.95384</v>
      </c>
    </row>
    <row r="280" spans="1:9" ht="30" hidden="1">
      <c r="A280" s="18" t="s">
        <v>183</v>
      </c>
      <c r="B280" s="11" t="s">
        <v>566</v>
      </c>
      <c r="C280" s="15" t="s">
        <v>358</v>
      </c>
      <c r="D280" s="15" t="s">
        <v>358</v>
      </c>
      <c r="E280" s="15" t="s">
        <v>30</v>
      </c>
      <c r="F280" s="15" t="s">
        <v>154</v>
      </c>
      <c r="G280" s="24">
        <f>G281</f>
        <v>0</v>
      </c>
      <c r="H280" s="24">
        <f>H281</f>
        <v>0</v>
      </c>
      <c r="I280" s="24">
        <f>I281</f>
        <v>0</v>
      </c>
    </row>
    <row r="281" spans="1:9" ht="45" hidden="1">
      <c r="A281" s="18" t="s">
        <v>184</v>
      </c>
      <c r="B281" s="11" t="s">
        <v>567</v>
      </c>
      <c r="C281" s="15" t="s">
        <v>358</v>
      </c>
      <c r="D281" s="15" t="s">
        <v>358</v>
      </c>
      <c r="E281" s="15" t="s">
        <v>30</v>
      </c>
      <c r="F281" s="15" t="s">
        <v>185</v>
      </c>
      <c r="G281" s="24"/>
      <c r="H281" s="24"/>
      <c r="I281" s="24"/>
    </row>
    <row r="282" spans="1:9" ht="14.25">
      <c r="A282" s="121" t="s">
        <v>983</v>
      </c>
      <c r="B282" s="92" t="s">
        <v>173</v>
      </c>
      <c r="C282" s="90" t="s">
        <v>158</v>
      </c>
      <c r="D282" s="90" t="s">
        <v>146</v>
      </c>
      <c r="E282" s="90" t="s">
        <v>300</v>
      </c>
      <c r="F282" s="90" t="s">
        <v>379</v>
      </c>
      <c r="G282" s="25">
        <f aca="true" t="shared" si="47" ref="G282:I287">G283</f>
        <v>1080</v>
      </c>
      <c r="H282" s="25">
        <f t="shared" si="47"/>
        <v>1080</v>
      </c>
      <c r="I282" s="25">
        <f t="shared" si="47"/>
        <v>1080</v>
      </c>
    </row>
    <row r="283" spans="1:9" ht="30">
      <c r="A283" s="10" t="s">
        <v>984</v>
      </c>
      <c r="B283" s="11" t="s">
        <v>173</v>
      </c>
      <c r="C283" s="15" t="s">
        <v>158</v>
      </c>
      <c r="D283" s="15" t="s">
        <v>358</v>
      </c>
      <c r="E283" s="15" t="s">
        <v>300</v>
      </c>
      <c r="F283" s="15" t="s">
        <v>379</v>
      </c>
      <c r="G283" s="24">
        <f t="shared" si="47"/>
        <v>1080</v>
      </c>
      <c r="H283" s="24">
        <f t="shared" si="47"/>
        <v>1080</v>
      </c>
      <c r="I283" s="24">
        <f t="shared" si="47"/>
        <v>1080</v>
      </c>
    </row>
    <row r="284" spans="1:9" ht="30">
      <c r="A284" s="18" t="s">
        <v>148</v>
      </c>
      <c r="B284" s="11" t="s">
        <v>173</v>
      </c>
      <c r="C284" s="15" t="s">
        <v>158</v>
      </c>
      <c r="D284" s="15" t="s">
        <v>358</v>
      </c>
      <c r="E284" s="15" t="s">
        <v>14</v>
      </c>
      <c r="F284" s="15" t="s">
        <v>379</v>
      </c>
      <c r="G284" s="24">
        <f t="shared" si="47"/>
        <v>1080</v>
      </c>
      <c r="H284" s="24">
        <f t="shared" si="47"/>
        <v>1080</v>
      </c>
      <c r="I284" s="24">
        <f t="shared" si="47"/>
        <v>1080</v>
      </c>
    </row>
    <row r="285" spans="1:9" ht="45">
      <c r="A285" s="10" t="s">
        <v>149</v>
      </c>
      <c r="B285" s="11" t="s">
        <v>173</v>
      </c>
      <c r="C285" s="15" t="s">
        <v>158</v>
      </c>
      <c r="D285" s="15" t="s">
        <v>358</v>
      </c>
      <c r="E285" s="15" t="s">
        <v>15</v>
      </c>
      <c r="F285" s="15" t="s">
        <v>379</v>
      </c>
      <c r="G285" s="24">
        <f t="shared" si="47"/>
        <v>1080</v>
      </c>
      <c r="H285" s="24">
        <f t="shared" si="47"/>
        <v>1080</v>
      </c>
      <c r="I285" s="24">
        <f t="shared" si="47"/>
        <v>1080</v>
      </c>
    </row>
    <row r="286" spans="1:9" ht="30">
      <c r="A286" s="10" t="s">
        <v>985</v>
      </c>
      <c r="B286" s="11" t="s">
        <v>173</v>
      </c>
      <c r="C286" s="15" t="s">
        <v>158</v>
      </c>
      <c r="D286" s="15" t="s">
        <v>358</v>
      </c>
      <c r="E286" s="15" t="s">
        <v>974</v>
      </c>
      <c r="F286" s="15" t="s">
        <v>379</v>
      </c>
      <c r="G286" s="24">
        <f t="shared" si="47"/>
        <v>1080</v>
      </c>
      <c r="H286" s="24">
        <f t="shared" si="47"/>
        <v>1080</v>
      </c>
      <c r="I286" s="24">
        <f t="shared" si="47"/>
        <v>1080</v>
      </c>
    </row>
    <row r="287" spans="1:9" ht="30">
      <c r="A287" s="10" t="s">
        <v>183</v>
      </c>
      <c r="B287" s="11" t="s">
        <v>173</v>
      </c>
      <c r="C287" s="15" t="s">
        <v>158</v>
      </c>
      <c r="D287" s="15" t="s">
        <v>358</v>
      </c>
      <c r="E287" s="15" t="s">
        <v>974</v>
      </c>
      <c r="F287" s="15" t="s">
        <v>154</v>
      </c>
      <c r="G287" s="24">
        <f t="shared" si="47"/>
        <v>1080</v>
      </c>
      <c r="H287" s="24">
        <f t="shared" si="47"/>
        <v>1080</v>
      </c>
      <c r="I287" s="24">
        <f t="shared" si="47"/>
        <v>1080</v>
      </c>
    </row>
    <row r="288" spans="1:9" ht="45">
      <c r="A288" s="18" t="s">
        <v>184</v>
      </c>
      <c r="B288" s="11" t="s">
        <v>173</v>
      </c>
      <c r="C288" s="15" t="s">
        <v>158</v>
      </c>
      <c r="D288" s="15" t="s">
        <v>358</v>
      </c>
      <c r="E288" s="15" t="s">
        <v>974</v>
      </c>
      <c r="F288" s="15" t="s">
        <v>185</v>
      </c>
      <c r="G288" s="24">
        <v>1080</v>
      </c>
      <c r="H288" s="24">
        <v>1080</v>
      </c>
      <c r="I288" s="24">
        <v>1080</v>
      </c>
    </row>
    <row r="289" spans="1:13" ht="14.25">
      <c r="A289" s="195" t="s">
        <v>360</v>
      </c>
      <c r="B289" s="196">
        <v>951</v>
      </c>
      <c r="C289" s="196" t="s">
        <v>361</v>
      </c>
      <c r="D289" s="196" t="s">
        <v>146</v>
      </c>
      <c r="E289" s="196" t="s">
        <v>300</v>
      </c>
      <c r="F289" s="196" t="s">
        <v>379</v>
      </c>
      <c r="G289" s="25">
        <f>G301+G323</f>
        <v>16170.351009999998</v>
      </c>
      <c r="H289" s="25">
        <f>H301+H323</f>
        <v>15643.976009999998</v>
      </c>
      <c r="I289" s="25">
        <f>I301+I323</f>
        <v>15732.654009999998</v>
      </c>
      <c r="J289" s="14">
        <f>3028.917+17032.56201</f>
        <v>20061.479010000003</v>
      </c>
      <c r="K289" s="190"/>
      <c r="L289" s="190"/>
      <c r="M289" s="190"/>
    </row>
    <row r="290" spans="1:9" ht="15" hidden="1">
      <c r="A290" s="127" t="s">
        <v>168</v>
      </c>
      <c r="B290" s="122">
        <v>951</v>
      </c>
      <c r="C290" s="126" t="s">
        <v>361</v>
      </c>
      <c r="D290" s="126" t="s">
        <v>147</v>
      </c>
      <c r="E290" s="122" t="s">
        <v>300</v>
      </c>
      <c r="F290" s="122" t="s">
        <v>379</v>
      </c>
      <c r="G290" s="123">
        <f>G291</f>
        <v>0</v>
      </c>
      <c r="H290" s="123">
        <f>H291</f>
        <v>0</v>
      </c>
      <c r="I290" s="123">
        <f>I291</f>
        <v>0</v>
      </c>
    </row>
    <row r="291" spans="1:9" ht="30" hidden="1">
      <c r="A291" s="207" t="s">
        <v>271</v>
      </c>
      <c r="B291" s="122">
        <v>951</v>
      </c>
      <c r="C291" s="126" t="s">
        <v>361</v>
      </c>
      <c r="D291" s="126" t="s">
        <v>147</v>
      </c>
      <c r="E291" s="126" t="s">
        <v>58</v>
      </c>
      <c r="F291" s="126" t="s">
        <v>379</v>
      </c>
      <c r="G291" s="123">
        <f>G292+G295</f>
        <v>0</v>
      </c>
      <c r="H291" s="123">
        <f>H292+H295</f>
        <v>0</v>
      </c>
      <c r="I291" s="123">
        <f>I292+I295</f>
        <v>0</v>
      </c>
    </row>
    <row r="292" spans="1:9" ht="30" hidden="1">
      <c r="A292" s="128" t="s">
        <v>209</v>
      </c>
      <c r="B292" s="122" t="s">
        <v>173</v>
      </c>
      <c r="C292" s="126" t="s">
        <v>361</v>
      </c>
      <c r="D292" s="126" t="s">
        <v>147</v>
      </c>
      <c r="E292" s="126" t="s">
        <v>59</v>
      </c>
      <c r="F292" s="126" t="s">
        <v>379</v>
      </c>
      <c r="G292" s="123">
        <f aca="true" t="shared" si="48" ref="G292:I293">G293</f>
        <v>0</v>
      </c>
      <c r="H292" s="123">
        <f t="shared" si="48"/>
        <v>0</v>
      </c>
      <c r="I292" s="123">
        <f t="shared" si="48"/>
        <v>0</v>
      </c>
    </row>
    <row r="293" spans="1:9" ht="45" hidden="1">
      <c r="A293" s="128" t="s">
        <v>206</v>
      </c>
      <c r="B293" s="122" t="s">
        <v>173</v>
      </c>
      <c r="C293" s="126" t="s">
        <v>361</v>
      </c>
      <c r="D293" s="126" t="s">
        <v>147</v>
      </c>
      <c r="E293" s="126" t="s">
        <v>59</v>
      </c>
      <c r="F293" s="126" t="s">
        <v>207</v>
      </c>
      <c r="G293" s="123">
        <f t="shared" si="48"/>
        <v>0</v>
      </c>
      <c r="H293" s="123">
        <f t="shared" si="48"/>
        <v>0</v>
      </c>
      <c r="I293" s="123">
        <f t="shared" si="48"/>
        <v>0</v>
      </c>
    </row>
    <row r="294" spans="1:9" ht="15" hidden="1">
      <c r="A294" s="128" t="s">
        <v>208</v>
      </c>
      <c r="B294" s="122" t="s">
        <v>173</v>
      </c>
      <c r="C294" s="126" t="s">
        <v>361</v>
      </c>
      <c r="D294" s="126" t="s">
        <v>147</v>
      </c>
      <c r="E294" s="126" t="s">
        <v>62</v>
      </c>
      <c r="F294" s="126" t="s">
        <v>270</v>
      </c>
      <c r="G294" s="123"/>
      <c r="H294" s="123"/>
      <c r="I294" s="123"/>
    </row>
    <row r="295" spans="1:9" ht="30" hidden="1">
      <c r="A295" s="128" t="s">
        <v>210</v>
      </c>
      <c r="B295" s="122" t="s">
        <v>173</v>
      </c>
      <c r="C295" s="126" t="s">
        <v>361</v>
      </c>
      <c r="D295" s="126" t="s">
        <v>147</v>
      </c>
      <c r="E295" s="126" t="s">
        <v>59</v>
      </c>
      <c r="F295" s="126" t="s">
        <v>379</v>
      </c>
      <c r="G295" s="123">
        <f aca="true" t="shared" si="49" ref="G295:I296">G296</f>
        <v>0</v>
      </c>
      <c r="H295" s="123">
        <f t="shared" si="49"/>
        <v>0</v>
      </c>
      <c r="I295" s="123">
        <f t="shared" si="49"/>
        <v>0</v>
      </c>
    </row>
    <row r="296" spans="1:9" ht="45" hidden="1">
      <c r="A296" s="128" t="s">
        <v>206</v>
      </c>
      <c r="B296" s="122" t="s">
        <v>173</v>
      </c>
      <c r="C296" s="126" t="s">
        <v>361</v>
      </c>
      <c r="D296" s="126" t="s">
        <v>147</v>
      </c>
      <c r="E296" s="126" t="s">
        <v>59</v>
      </c>
      <c r="F296" s="126" t="s">
        <v>207</v>
      </c>
      <c r="G296" s="123">
        <f t="shared" si="49"/>
        <v>0</v>
      </c>
      <c r="H296" s="123">
        <f t="shared" si="49"/>
        <v>0</v>
      </c>
      <c r="I296" s="123">
        <f t="shared" si="49"/>
        <v>0</v>
      </c>
    </row>
    <row r="297" spans="1:9" ht="15" hidden="1">
      <c r="A297" s="128" t="s">
        <v>208</v>
      </c>
      <c r="B297" s="122">
        <v>951</v>
      </c>
      <c r="C297" s="126" t="s">
        <v>361</v>
      </c>
      <c r="D297" s="126" t="s">
        <v>147</v>
      </c>
      <c r="E297" s="126" t="s">
        <v>63</v>
      </c>
      <c r="F297" s="126" t="s">
        <v>270</v>
      </c>
      <c r="G297" s="123"/>
      <c r="H297" s="123"/>
      <c r="I297" s="123"/>
    </row>
    <row r="298" spans="1:9" ht="60" hidden="1">
      <c r="A298" s="19" t="s">
        <v>437</v>
      </c>
      <c r="B298" s="122" t="s">
        <v>173</v>
      </c>
      <c r="C298" s="126" t="s">
        <v>361</v>
      </c>
      <c r="D298" s="126" t="s">
        <v>361</v>
      </c>
      <c r="E298" s="126" t="s">
        <v>427</v>
      </c>
      <c r="F298" s="126" t="s">
        <v>379</v>
      </c>
      <c r="G298" s="123">
        <f aca="true" t="shared" si="50" ref="G298:I299">G299</f>
        <v>0</v>
      </c>
      <c r="H298" s="123">
        <f t="shared" si="50"/>
        <v>0</v>
      </c>
      <c r="I298" s="123">
        <f t="shared" si="50"/>
        <v>0</v>
      </c>
    </row>
    <row r="299" spans="1:9" ht="30" hidden="1">
      <c r="A299" s="10" t="s">
        <v>183</v>
      </c>
      <c r="B299" s="122" t="s">
        <v>173</v>
      </c>
      <c r="C299" s="126" t="s">
        <v>361</v>
      </c>
      <c r="D299" s="126" t="s">
        <v>361</v>
      </c>
      <c r="E299" s="126" t="s">
        <v>428</v>
      </c>
      <c r="F299" s="126" t="s">
        <v>154</v>
      </c>
      <c r="G299" s="123">
        <f t="shared" si="50"/>
        <v>0</v>
      </c>
      <c r="H299" s="123">
        <f t="shared" si="50"/>
        <v>0</v>
      </c>
      <c r="I299" s="123">
        <f t="shared" si="50"/>
        <v>0</v>
      </c>
    </row>
    <row r="300" spans="1:9" ht="45" hidden="1">
      <c r="A300" s="128" t="s">
        <v>184</v>
      </c>
      <c r="B300" s="122" t="s">
        <v>173</v>
      </c>
      <c r="C300" s="126" t="s">
        <v>361</v>
      </c>
      <c r="D300" s="126" t="s">
        <v>361</v>
      </c>
      <c r="E300" s="126" t="s">
        <v>428</v>
      </c>
      <c r="F300" s="126" t="s">
        <v>185</v>
      </c>
      <c r="G300" s="123"/>
      <c r="H300" s="123"/>
      <c r="I300" s="123"/>
    </row>
    <row r="301" spans="1:13" ht="18.75" customHeight="1">
      <c r="A301" s="10" t="s">
        <v>530</v>
      </c>
      <c r="B301" s="11" t="s">
        <v>173</v>
      </c>
      <c r="C301" s="15" t="s">
        <v>361</v>
      </c>
      <c r="D301" s="15" t="s">
        <v>152</v>
      </c>
      <c r="E301" s="15" t="s">
        <v>300</v>
      </c>
      <c r="F301" s="15" t="s">
        <v>379</v>
      </c>
      <c r="G301" s="24">
        <f>G302+G313+G317</f>
        <v>13990.434009999999</v>
      </c>
      <c r="H301" s="24">
        <f>H302+H313+H317</f>
        <v>13318.434009999999</v>
      </c>
      <c r="I301" s="24">
        <f>I302+I313+I317</f>
        <v>13318.434009999999</v>
      </c>
      <c r="K301" s="190"/>
      <c r="L301" s="190"/>
      <c r="M301" s="190"/>
    </row>
    <row r="302" spans="1:9" ht="60">
      <c r="A302" s="19" t="s">
        <v>908</v>
      </c>
      <c r="B302" s="98" t="s">
        <v>173</v>
      </c>
      <c r="C302" s="91" t="s">
        <v>361</v>
      </c>
      <c r="D302" s="91" t="s">
        <v>152</v>
      </c>
      <c r="E302" s="91" t="s">
        <v>300</v>
      </c>
      <c r="F302" s="91" t="s">
        <v>379</v>
      </c>
      <c r="G302" s="96">
        <f>G303</f>
        <v>12980.332999999999</v>
      </c>
      <c r="H302" s="96">
        <f>H303</f>
        <v>12308.332999999999</v>
      </c>
      <c r="I302" s="96">
        <f>I303</f>
        <v>12308.332999999999</v>
      </c>
    </row>
    <row r="303" spans="1:9" ht="57" customHeight="1">
      <c r="A303" s="207" t="s">
        <v>799</v>
      </c>
      <c r="B303" s="122" t="s">
        <v>173</v>
      </c>
      <c r="C303" s="126" t="s">
        <v>361</v>
      </c>
      <c r="D303" s="126" t="s">
        <v>152</v>
      </c>
      <c r="E303" s="126" t="s">
        <v>77</v>
      </c>
      <c r="F303" s="126" t="s">
        <v>379</v>
      </c>
      <c r="G303" s="123">
        <f>G304+G307+G310</f>
        <v>12980.332999999999</v>
      </c>
      <c r="H303" s="123">
        <f>H304+H307+H310</f>
        <v>12308.332999999999</v>
      </c>
      <c r="I303" s="123">
        <f>I304+I307+I310</f>
        <v>12308.332999999999</v>
      </c>
    </row>
    <row r="304" spans="1:9" ht="30" hidden="1">
      <c r="A304" s="128" t="s">
        <v>738</v>
      </c>
      <c r="B304" s="122" t="s">
        <v>173</v>
      </c>
      <c r="C304" s="126" t="s">
        <v>361</v>
      </c>
      <c r="D304" s="126" t="s">
        <v>152</v>
      </c>
      <c r="E304" s="126" t="s">
        <v>77</v>
      </c>
      <c r="F304" s="126" t="s">
        <v>379</v>
      </c>
      <c r="G304" s="123">
        <f aca="true" t="shared" si="51" ref="G304:I305">G305</f>
        <v>0</v>
      </c>
      <c r="H304" s="123">
        <f t="shared" si="51"/>
        <v>0</v>
      </c>
      <c r="I304" s="123">
        <f t="shared" si="51"/>
        <v>0</v>
      </c>
    </row>
    <row r="305" spans="1:9" ht="45" hidden="1">
      <c r="A305" s="128" t="s">
        <v>206</v>
      </c>
      <c r="B305" s="122" t="s">
        <v>173</v>
      </c>
      <c r="C305" s="126" t="s">
        <v>361</v>
      </c>
      <c r="D305" s="126" t="s">
        <v>152</v>
      </c>
      <c r="E305" s="126" t="s">
        <v>77</v>
      </c>
      <c r="F305" s="126" t="s">
        <v>207</v>
      </c>
      <c r="G305" s="123">
        <f t="shared" si="51"/>
        <v>0</v>
      </c>
      <c r="H305" s="123">
        <f t="shared" si="51"/>
        <v>0</v>
      </c>
      <c r="I305" s="123">
        <f t="shared" si="51"/>
        <v>0</v>
      </c>
    </row>
    <row r="306" spans="1:9" ht="15" hidden="1">
      <c r="A306" s="128" t="s">
        <v>208</v>
      </c>
      <c r="B306" s="122" t="s">
        <v>173</v>
      </c>
      <c r="C306" s="126" t="s">
        <v>361</v>
      </c>
      <c r="D306" s="126" t="s">
        <v>152</v>
      </c>
      <c r="E306" s="126" t="s">
        <v>77</v>
      </c>
      <c r="F306" s="126" t="s">
        <v>270</v>
      </c>
      <c r="G306" s="24"/>
      <c r="H306" s="24"/>
      <c r="I306" s="24"/>
    </row>
    <row r="307" spans="1:9" ht="29.25" customHeight="1">
      <c r="A307" s="128" t="s">
        <v>942</v>
      </c>
      <c r="B307" s="122" t="s">
        <v>173</v>
      </c>
      <c r="C307" s="126" t="s">
        <v>361</v>
      </c>
      <c r="D307" s="126" t="s">
        <v>152</v>
      </c>
      <c r="E307" s="15" t="s">
        <v>800</v>
      </c>
      <c r="F307" s="126" t="s">
        <v>379</v>
      </c>
      <c r="G307" s="123">
        <f aca="true" t="shared" si="52" ref="G307:I308">G308</f>
        <v>9051.221</v>
      </c>
      <c r="H307" s="123">
        <f t="shared" si="52"/>
        <v>8679.221</v>
      </c>
      <c r="I307" s="123">
        <f t="shared" si="52"/>
        <v>8679.221</v>
      </c>
    </row>
    <row r="308" spans="1:9" ht="45">
      <c r="A308" s="128" t="s">
        <v>206</v>
      </c>
      <c r="B308" s="122" t="s">
        <v>173</v>
      </c>
      <c r="C308" s="126" t="s">
        <v>361</v>
      </c>
      <c r="D308" s="126" t="s">
        <v>152</v>
      </c>
      <c r="E308" s="15" t="s">
        <v>800</v>
      </c>
      <c r="F308" s="126" t="s">
        <v>207</v>
      </c>
      <c r="G308" s="123">
        <f t="shared" si="52"/>
        <v>9051.221</v>
      </c>
      <c r="H308" s="123">
        <f t="shared" si="52"/>
        <v>8679.221</v>
      </c>
      <c r="I308" s="123">
        <f t="shared" si="52"/>
        <v>8679.221</v>
      </c>
    </row>
    <row r="309" spans="1:9" ht="15">
      <c r="A309" s="128" t="s">
        <v>208</v>
      </c>
      <c r="B309" s="122" t="s">
        <v>173</v>
      </c>
      <c r="C309" s="126" t="s">
        <v>361</v>
      </c>
      <c r="D309" s="126" t="s">
        <v>152</v>
      </c>
      <c r="E309" s="15" t="s">
        <v>800</v>
      </c>
      <c r="F309" s="126" t="s">
        <v>270</v>
      </c>
      <c r="G309" s="24">
        <f>8679.221+372</f>
        <v>9051.221</v>
      </c>
      <c r="H309" s="24">
        <v>8679.221</v>
      </c>
      <c r="I309" s="24">
        <v>8679.221</v>
      </c>
    </row>
    <row r="310" spans="1:9" ht="30">
      <c r="A310" s="128" t="s">
        <v>943</v>
      </c>
      <c r="B310" s="122" t="s">
        <v>173</v>
      </c>
      <c r="C310" s="126" t="s">
        <v>361</v>
      </c>
      <c r="D310" s="126" t="s">
        <v>152</v>
      </c>
      <c r="E310" s="15" t="s">
        <v>801</v>
      </c>
      <c r="F310" s="126" t="s">
        <v>379</v>
      </c>
      <c r="G310" s="123">
        <f aca="true" t="shared" si="53" ref="G310:I311">G311</f>
        <v>3929.112</v>
      </c>
      <c r="H310" s="123">
        <f t="shared" si="53"/>
        <v>3629.112</v>
      </c>
      <c r="I310" s="123">
        <f t="shared" si="53"/>
        <v>3629.112</v>
      </c>
    </row>
    <row r="311" spans="1:9" ht="45">
      <c r="A311" s="128" t="s">
        <v>206</v>
      </c>
      <c r="B311" s="122" t="s">
        <v>173</v>
      </c>
      <c r="C311" s="126" t="s">
        <v>361</v>
      </c>
      <c r="D311" s="126" t="s">
        <v>152</v>
      </c>
      <c r="E311" s="15" t="s">
        <v>801</v>
      </c>
      <c r="F311" s="126" t="s">
        <v>207</v>
      </c>
      <c r="G311" s="123">
        <f t="shared" si="53"/>
        <v>3929.112</v>
      </c>
      <c r="H311" s="123">
        <f t="shared" si="53"/>
        <v>3629.112</v>
      </c>
      <c r="I311" s="123">
        <f t="shared" si="53"/>
        <v>3629.112</v>
      </c>
    </row>
    <row r="312" spans="1:9" ht="15">
      <c r="A312" s="128" t="s">
        <v>208</v>
      </c>
      <c r="B312" s="122" t="s">
        <v>173</v>
      </c>
      <c r="C312" s="126" t="s">
        <v>361</v>
      </c>
      <c r="D312" s="126" t="s">
        <v>152</v>
      </c>
      <c r="E312" s="15" t="s">
        <v>801</v>
      </c>
      <c r="F312" s="126" t="s">
        <v>270</v>
      </c>
      <c r="G312" s="24">
        <f>3629.112+300</f>
        <v>3929.112</v>
      </c>
      <c r="H312" s="24">
        <v>3629.112</v>
      </c>
      <c r="I312" s="24">
        <v>3629.112</v>
      </c>
    </row>
    <row r="313" spans="1:9" ht="30" hidden="1">
      <c r="A313" s="208" t="s">
        <v>522</v>
      </c>
      <c r="B313" s="122" t="s">
        <v>173</v>
      </c>
      <c r="C313" s="126" t="s">
        <v>361</v>
      </c>
      <c r="D313" s="126" t="s">
        <v>152</v>
      </c>
      <c r="E313" s="89" t="s">
        <v>300</v>
      </c>
      <c r="F313" s="89" t="s">
        <v>379</v>
      </c>
      <c r="G313" s="202">
        <f>G314</f>
        <v>0</v>
      </c>
      <c r="H313" s="202">
        <f aca="true" t="shared" si="54" ref="H313:I315">H314</f>
        <v>0</v>
      </c>
      <c r="I313" s="202">
        <f t="shared" si="54"/>
        <v>0</v>
      </c>
    </row>
    <row r="314" spans="1:9" ht="30" hidden="1">
      <c r="A314" s="128" t="s">
        <v>531</v>
      </c>
      <c r="B314" s="122" t="s">
        <v>173</v>
      </c>
      <c r="C314" s="126" t="s">
        <v>361</v>
      </c>
      <c r="D314" s="126" t="s">
        <v>152</v>
      </c>
      <c r="E314" s="15" t="s">
        <v>300</v>
      </c>
      <c r="F314" s="15" t="s">
        <v>379</v>
      </c>
      <c r="G314" s="24">
        <f>G315</f>
        <v>0</v>
      </c>
      <c r="H314" s="24">
        <f t="shared" si="54"/>
        <v>0</v>
      </c>
      <c r="I314" s="24">
        <f t="shared" si="54"/>
        <v>0</v>
      </c>
    </row>
    <row r="315" spans="1:9" ht="45" hidden="1">
      <c r="A315" s="128" t="s">
        <v>206</v>
      </c>
      <c r="B315" s="122" t="s">
        <v>173</v>
      </c>
      <c r="C315" s="126" t="s">
        <v>361</v>
      </c>
      <c r="D315" s="126" t="s">
        <v>152</v>
      </c>
      <c r="E315" s="15" t="s">
        <v>524</v>
      </c>
      <c r="F315" s="15" t="s">
        <v>207</v>
      </c>
      <c r="G315" s="24">
        <f>G316</f>
        <v>0</v>
      </c>
      <c r="H315" s="24">
        <f t="shared" si="54"/>
        <v>0</v>
      </c>
      <c r="I315" s="24">
        <f t="shared" si="54"/>
        <v>0</v>
      </c>
    </row>
    <row r="316" spans="1:9" ht="15" hidden="1">
      <c r="A316" s="128" t="s">
        <v>208</v>
      </c>
      <c r="B316" s="122" t="s">
        <v>173</v>
      </c>
      <c r="C316" s="126" t="s">
        <v>361</v>
      </c>
      <c r="D316" s="126" t="s">
        <v>152</v>
      </c>
      <c r="E316" s="15" t="s">
        <v>524</v>
      </c>
      <c r="F316" s="15" t="s">
        <v>270</v>
      </c>
      <c r="G316" s="24"/>
      <c r="H316" s="24"/>
      <c r="I316" s="24"/>
    </row>
    <row r="317" spans="1:9" ht="45.75" customHeight="1" hidden="1">
      <c r="A317" s="19" t="s">
        <v>436</v>
      </c>
      <c r="B317" s="122" t="s">
        <v>173</v>
      </c>
      <c r="C317" s="126" t="s">
        <v>361</v>
      </c>
      <c r="D317" s="126" t="s">
        <v>152</v>
      </c>
      <c r="E317" s="91" t="s">
        <v>300</v>
      </c>
      <c r="F317" s="91" t="s">
        <v>379</v>
      </c>
      <c r="G317" s="96">
        <f>G318</f>
        <v>1010.10101</v>
      </c>
      <c r="H317" s="96">
        <f>H318</f>
        <v>1010.10101</v>
      </c>
      <c r="I317" s="96">
        <f>I318</f>
        <v>1010.10101</v>
      </c>
    </row>
    <row r="318" spans="1:9" ht="75" customHeight="1">
      <c r="A318" s="208" t="s">
        <v>550</v>
      </c>
      <c r="B318" s="93" t="s">
        <v>173</v>
      </c>
      <c r="C318" s="89" t="s">
        <v>361</v>
      </c>
      <c r="D318" s="89" t="s">
        <v>152</v>
      </c>
      <c r="E318" s="89" t="s">
        <v>300</v>
      </c>
      <c r="F318" s="89" t="s">
        <v>379</v>
      </c>
      <c r="G318" s="202">
        <f>G319+G321</f>
        <v>1010.10101</v>
      </c>
      <c r="H318" s="202">
        <f>H319+H321</f>
        <v>1010.10101</v>
      </c>
      <c r="I318" s="202">
        <f>I319+I321</f>
        <v>1010.10101</v>
      </c>
    </row>
    <row r="319" spans="1:9" ht="90">
      <c r="A319" s="10" t="s">
        <v>588</v>
      </c>
      <c r="B319" s="11" t="s">
        <v>173</v>
      </c>
      <c r="C319" s="15" t="s">
        <v>361</v>
      </c>
      <c r="D319" s="15" t="s">
        <v>152</v>
      </c>
      <c r="E319" s="15" t="s">
        <v>649</v>
      </c>
      <c r="F319" s="15" t="s">
        <v>207</v>
      </c>
      <c r="G319" s="24">
        <f>G320</f>
        <v>1000</v>
      </c>
      <c r="H319" s="24">
        <f>H320</f>
        <v>1000</v>
      </c>
      <c r="I319" s="24">
        <f>I320</f>
        <v>1000</v>
      </c>
    </row>
    <row r="320" spans="1:9" ht="15">
      <c r="A320" s="10" t="s">
        <v>208</v>
      </c>
      <c r="B320" s="11" t="s">
        <v>173</v>
      </c>
      <c r="C320" s="15" t="s">
        <v>361</v>
      </c>
      <c r="D320" s="15" t="s">
        <v>152</v>
      </c>
      <c r="E320" s="15" t="s">
        <v>649</v>
      </c>
      <c r="F320" s="15" t="s">
        <v>270</v>
      </c>
      <c r="G320" s="24">
        <v>1000</v>
      </c>
      <c r="H320" s="24">
        <v>1000</v>
      </c>
      <c r="I320" s="24">
        <v>1000</v>
      </c>
    </row>
    <row r="321" spans="1:9" ht="120">
      <c r="A321" s="10" t="s">
        <v>589</v>
      </c>
      <c r="B321" s="11" t="s">
        <v>173</v>
      </c>
      <c r="C321" s="15" t="s">
        <v>361</v>
      </c>
      <c r="D321" s="15" t="s">
        <v>152</v>
      </c>
      <c r="E321" s="15" t="s">
        <v>1009</v>
      </c>
      <c r="F321" s="15" t="s">
        <v>207</v>
      </c>
      <c r="G321" s="24">
        <f>G322</f>
        <v>10.10101</v>
      </c>
      <c r="H321" s="24">
        <f>H322</f>
        <v>10.10101</v>
      </c>
      <c r="I321" s="24">
        <f>I322</f>
        <v>10.10101</v>
      </c>
    </row>
    <row r="322" spans="1:9" ht="15">
      <c r="A322" s="10" t="s">
        <v>208</v>
      </c>
      <c r="B322" s="11" t="s">
        <v>173</v>
      </c>
      <c r="C322" s="15" t="s">
        <v>361</v>
      </c>
      <c r="D322" s="15" t="s">
        <v>152</v>
      </c>
      <c r="E322" s="15" t="s">
        <v>1009</v>
      </c>
      <c r="F322" s="15" t="s">
        <v>270</v>
      </c>
      <c r="G322" s="24">
        <v>10.10101</v>
      </c>
      <c r="H322" s="24">
        <v>10.10101</v>
      </c>
      <c r="I322" s="24">
        <v>10.10101</v>
      </c>
    </row>
    <row r="323" spans="1:13" ht="22.5" customHeight="1">
      <c r="A323" s="10" t="s">
        <v>340</v>
      </c>
      <c r="B323" s="11" t="s">
        <v>173</v>
      </c>
      <c r="C323" s="15" t="s">
        <v>361</v>
      </c>
      <c r="D323" s="15" t="s">
        <v>347</v>
      </c>
      <c r="E323" s="15" t="s">
        <v>300</v>
      </c>
      <c r="F323" s="15" t="s">
        <v>379</v>
      </c>
      <c r="G323" s="24">
        <f>G324+G331+G335</f>
        <v>2179.917</v>
      </c>
      <c r="H323" s="24">
        <f>H324+H331+H335</f>
        <v>2325.542</v>
      </c>
      <c r="I323" s="24">
        <f>I324+I331+I335</f>
        <v>2414.22</v>
      </c>
      <c r="K323" s="190"/>
      <c r="L323" s="190"/>
      <c r="M323" s="190"/>
    </row>
    <row r="324" spans="1:9" ht="45">
      <c r="A324" s="97" t="s">
        <v>946</v>
      </c>
      <c r="B324" s="98">
        <v>951</v>
      </c>
      <c r="C324" s="91" t="s">
        <v>361</v>
      </c>
      <c r="D324" s="91" t="s">
        <v>347</v>
      </c>
      <c r="E324" s="91" t="s">
        <v>32</v>
      </c>
      <c r="F324" s="91" t="s">
        <v>379</v>
      </c>
      <c r="G324" s="96">
        <f>G325</f>
        <v>111</v>
      </c>
      <c r="H324" s="96">
        <f aca="true" t="shared" si="55" ref="H324:I326">H325</f>
        <v>161</v>
      </c>
      <c r="I324" s="96">
        <f t="shared" si="55"/>
        <v>211</v>
      </c>
    </row>
    <row r="325" spans="1:9" ht="34.5" customHeight="1">
      <c r="A325" s="209" t="s">
        <v>423</v>
      </c>
      <c r="B325" s="98">
        <v>951</v>
      </c>
      <c r="C325" s="91" t="s">
        <v>361</v>
      </c>
      <c r="D325" s="91" t="s">
        <v>347</v>
      </c>
      <c r="E325" s="91" t="s">
        <v>33</v>
      </c>
      <c r="F325" s="91" t="s">
        <v>379</v>
      </c>
      <c r="G325" s="96">
        <f>G326</f>
        <v>111</v>
      </c>
      <c r="H325" s="96">
        <f t="shared" si="55"/>
        <v>161</v>
      </c>
      <c r="I325" s="96">
        <f t="shared" si="55"/>
        <v>211</v>
      </c>
    </row>
    <row r="326" spans="1:9" ht="30">
      <c r="A326" s="128" t="s">
        <v>183</v>
      </c>
      <c r="B326" s="122">
        <v>951</v>
      </c>
      <c r="C326" s="126" t="s">
        <v>361</v>
      </c>
      <c r="D326" s="126" t="s">
        <v>347</v>
      </c>
      <c r="E326" s="126" t="s">
        <v>36</v>
      </c>
      <c r="F326" s="126" t="s">
        <v>154</v>
      </c>
      <c r="G326" s="123">
        <f>G327</f>
        <v>111</v>
      </c>
      <c r="H326" s="123">
        <f t="shared" si="55"/>
        <v>161</v>
      </c>
      <c r="I326" s="123">
        <f t="shared" si="55"/>
        <v>211</v>
      </c>
    </row>
    <row r="327" spans="1:9" ht="45">
      <c r="A327" s="129" t="s">
        <v>184</v>
      </c>
      <c r="B327" s="122">
        <v>951</v>
      </c>
      <c r="C327" s="126" t="s">
        <v>361</v>
      </c>
      <c r="D327" s="126" t="s">
        <v>347</v>
      </c>
      <c r="E327" s="126" t="s">
        <v>36</v>
      </c>
      <c r="F327" s="126" t="s">
        <v>185</v>
      </c>
      <c r="G327" s="123">
        <v>111</v>
      </c>
      <c r="H327" s="123">
        <v>161</v>
      </c>
      <c r="I327" s="123">
        <v>211</v>
      </c>
    </row>
    <row r="328" spans="1:9" ht="60" hidden="1">
      <c r="A328" s="19" t="s">
        <v>268</v>
      </c>
      <c r="B328" s="122">
        <v>951</v>
      </c>
      <c r="C328" s="126" t="s">
        <v>361</v>
      </c>
      <c r="D328" s="126" t="s">
        <v>347</v>
      </c>
      <c r="E328" s="91" t="s">
        <v>42</v>
      </c>
      <c r="F328" s="126" t="s">
        <v>379</v>
      </c>
      <c r="G328" s="123">
        <f aca="true" t="shared" si="56" ref="G328:I329">G329</f>
        <v>0</v>
      </c>
      <c r="H328" s="123">
        <f t="shared" si="56"/>
        <v>0</v>
      </c>
      <c r="I328" s="123">
        <f t="shared" si="56"/>
        <v>0</v>
      </c>
    </row>
    <row r="329" spans="1:9" ht="30" hidden="1">
      <c r="A329" s="128" t="s">
        <v>183</v>
      </c>
      <c r="B329" s="122">
        <v>951</v>
      </c>
      <c r="C329" s="126" t="s">
        <v>361</v>
      </c>
      <c r="D329" s="126" t="s">
        <v>347</v>
      </c>
      <c r="E329" s="15" t="s">
        <v>477</v>
      </c>
      <c r="F329" s="126" t="s">
        <v>154</v>
      </c>
      <c r="G329" s="123">
        <f t="shared" si="56"/>
        <v>0</v>
      </c>
      <c r="H329" s="123">
        <f t="shared" si="56"/>
        <v>0</v>
      </c>
      <c r="I329" s="123">
        <f t="shared" si="56"/>
        <v>0</v>
      </c>
    </row>
    <row r="330" spans="1:9" ht="45" hidden="1">
      <c r="A330" s="129" t="s">
        <v>184</v>
      </c>
      <c r="B330" s="122">
        <v>951</v>
      </c>
      <c r="C330" s="126" t="s">
        <v>361</v>
      </c>
      <c r="D330" s="126" t="s">
        <v>347</v>
      </c>
      <c r="E330" s="15" t="s">
        <v>477</v>
      </c>
      <c r="F330" s="126" t="s">
        <v>185</v>
      </c>
      <c r="G330" s="123"/>
      <c r="H330" s="123"/>
      <c r="I330" s="123"/>
    </row>
    <row r="331" spans="1:9" s="26" customFormat="1" ht="45">
      <c r="A331" s="19" t="s">
        <v>855</v>
      </c>
      <c r="B331" s="98">
        <v>951</v>
      </c>
      <c r="C331" s="91" t="s">
        <v>361</v>
      </c>
      <c r="D331" s="91" t="s">
        <v>347</v>
      </c>
      <c r="E331" s="91" t="s">
        <v>804</v>
      </c>
      <c r="F331" s="91" t="s">
        <v>379</v>
      </c>
      <c r="G331" s="96">
        <f aca="true" t="shared" si="57" ref="G331:I332">G332</f>
        <v>40</v>
      </c>
      <c r="H331" s="96">
        <f t="shared" si="57"/>
        <v>40</v>
      </c>
      <c r="I331" s="96">
        <f t="shared" si="57"/>
        <v>0</v>
      </c>
    </row>
    <row r="332" spans="1:9" ht="30">
      <c r="A332" s="10" t="s">
        <v>183</v>
      </c>
      <c r="B332" s="98">
        <v>951</v>
      </c>
      <c r="C332" s="126" t="s">
        <v>361</v>
      </c>
      <c r="D332" s="126" t="s">
        <v>347</v>
      </c>
      <c r="E332" s="15" t="s">
        <v>806</v>
      </c>
      <c r="F332" s="15" t="s">
        <v>154</v>
      </c>
      <c r="G332" s="24">
        <f t="shared" si="57"/>
        <v>40</v>
      </c>
      <c r="H332" s="24">
        <f t="shared" si="57"/>
        <v>40</v>
      </c>
      <c r="I332" s="24">
        <f t="shared" si="57"/>
        <v>0</v>
      </c>
    </row>
    <row r="333" spans="1:9" ht="45">
      <c r="A333" s="18" t="s">
        <v>184</v>
      </c>
      <c r="B333" s="98">
        <v>951</v>
      </c>
      <c r="C333" s="126" t="s">
        <v>361</v>
      </c>
      <c r="D333" s="126" t="s">
        <v>347</v>
      </c>
      <c r="E333" s="15" t="s">
        <v>806</v>
      </c>
      <c r="F333" s="15" t="s">
        <v>185</v>
      </c>
      <c r="G333" s="24">
        <v>40</v>
      </c>
      <c r="H333" s="24">
        <v>40</v>
      </c>
      <c r="I333" s="24">
        <v>0</v>
      </c>
    </row>
    <row r="334" spans="1:9" ht="15" hidden="1">
      <c r="A334" s="129"/>
      <c r="B334" s="122"/>
      <c r="C334" s="126"/>
      <c r="D334" s="126"/>
      <c r="E334" s="15"/>
      <c r="F334" s="126"/>
      <c r="G334" s="123"/>
      <c r="H334" s="123"/>
      <c r="I334" s="123"/>
    </row>
    <row r="335" spans="1:9" ht="30">
      <c r="A335" s="127" t="s">
        <v>148</v>
      </c>
      <c r="B335" s="122">
        <v>951</v>
      </c>
      <c r="C335" s="126" t="s">
        <v>361</v>
      </c>
      <c r="D335" s="126" t="s">
        <v>347</v>
      </c>
      <c r="E335" s="126" t="s">
        <v>14</v>
      </c>
      <c r="F335" s="126" t="s">
        <v>379</v>
      </c>
      <c r="G335" s="123">
        <f>G336</f>
        <v>2028.917</v>
      </c>
      <c r="H335" s="123">
        <f>H336</f>
        <v>2124.542</v>
      </c>
      <c r="I335" s="123">
        <f>I336</f>
        <v>2203.22</v>
      </c>
    </row>
    <row r="336" spans="1:9" ht="42.75" customHeight="1">
      <c r="A336" s="128" t="s">
        <v>149</v>
      </c>
      <c r="B336" s="122">
        <v>951</v>
      </c>
      <c r="C336" s="126" t="s">
        <v>361</v>
      </c>
      <c r="D336" s="126" t="s">
        <v>347</v>
      </c>
      <c r="E336" s="126" t="s">
        <v>15</v>
      </c>
      <c r="F336" s="126" t="s">
        <v>379</v>
      </c>
      <c r="G336" s="123">
        <f>G337+G342</f>
        <v>2028.917</v>
      </c>
      <c r="H336" s="123">
        <f>H337+H342</f>
        <v>2124.542</v>
      </c>
      <c r="I336" s="123">
        <f>I337+I342</f>
        <v>2203.22</v>
      </c>
    </row>
    <row r="337" spans="1:9" ht="45" hidden="1">
      <c r="A337" s="128" t="s">
        <v>153</v>
      </c>
      <c r="B337" s="122">
        <v>951</v>
      </c>
      <c r="C337" s="126" t="s">
        <v>361</v>
      </c>
      <c r="D337" s="126" t="s">
        <v>347</v>
      </c>
      <c r="E337" s="126" t="s">
        <v>18</v>
      </c>
      <c r="F337" s="126" t="s">
        <v>379</v>
      </c>
      <c r="G337" s="123">
        <f>G338+G340</f>
        <v>0</v>
      </c>
      <c r="H337" s="123">
        <f>H338+H340</f>
        <v>0</v>
      </c>
      <c r="I337" s="123">
        <f>I338+I340</f>
        <v>0</v>
      </c>
    </row>
    <row r="338" spans="1:9" ht="78" customHeight="1" hidden="1">
      <c r="A338" s="128" t="s">
        <v>180</v>
      </c>
      <c r="B338" s="122">
        <v>951</v>
      </c>
      <c r="C338" s="126" t="s">
        <v>361</v>
      </c>
      <c r="D338" s="126" t="s">
        <v>347</v>
      </c>
      <c r="E338" s="126" t="s">
        <v>18</v>
      </c>
      <c r="F338" s="126" t="s">
        <v>150</v>
      </c>
      <c r="G338" s="123">
        <f>G339</f>
        <v>0</v>
      </c>
      <c r="H338" s="123">
        <f>H339</f>
        <v>0</v>
      </c>
      <c r="I338" s="123">
        <f>I339</f>
        <v>0</v>
      </c>
    </row>
    <row r="339" spans="1:9" ht="30" hidden="1">
      <c r="A339" s="128" t="s">
        <v>182</v>
      </c>
      <c r="B339" s="122">
        <v>951</v>
      </c>
      <c r="C339" s="126" t="s">
        <v>361</v>
      </c>
      <c r="D339" s="126" t="s">
        <v>347</v>
      </c>
      <c r="E339" s="126" t="s">
        <v>18</v>
      </c>
      <c r="F339" s="126" t="s">
        <v>181</v>
      </c>
      <c r="G339" s="123">
        <v>0</v>
      </c>
      <c r="H339" s="123">
        <v>0</v>
      </c>
      <c r="I339" s="123">
        <v>0</v>
      </c>
    </row>
    <row r="340" spans="1:9" ht="30" hidden="1">
      <c r="A340" s="128" t="s">
        <v>183</v>
      </c>
      <c r="B340" s="122">
        <v>951</v>
      </c>
      <c r="C340" s="126" t="s">
        <v>361</v>
      </c>
      <c r="D340" s="126" t="s">
        <v>347</v>
      </c>
      <c r="E340" s="126" t="s">
        <v>18</v>
      </c>
      <c r="F340" s="126" t="s">
        <v>154</v>
      </c>
      <c r="G340" s="123">
        <f>G341</f>
        <v>0</v>
      </c>
      <c r="H340" s="123">
        <f>H341</f>
        <v>0</v>
      </c>
      <c r="I340" s="123">
        <f>I341</f>
        <v>0</v>
      </c>
    </row>
    <row r="341" spans="1:9" ht="45" hidden="1">
      <c r="A341" s="129" t="s">
        <v>184</v>
      </c>
      <c r="B341" s="122">
        <v>951</v>
      </c>
      <c r="C341" s="126" t="s">
        <v>361</v>
      </c>
      <c r="D341" s="126" t="s">
        <v>347</v>
      </c>
      <c r="E341" s="126" t="s">
        <v>18</v>
      </c>
      <c r="F341" s="126" t="s">
        <v>185</v>
      </c>
      <c r="G341" s="123">
        <v>0</v>
      </c>
      <c r="H341" s="123">
        <v>0</v>
      </c>
      <c r="I341" s="123">
        <v>0</v>
      </c>
    </row>
    <row r="342" spans="1:9" ht="70.5" customHeight="1">
      <c r="A342" s="19" t="s">
        <v>615</v>
      </c>
      <c r="B342" s="98">
        <v>951</v>
      </c>
      <c r="C342" s="91" t="s">
        <v>361</v>
      </c>
      <c r="D342" s="91" t="s">
        <v>347</v>
      </c>
      <c r="E342" s="91" t="s">
        <v>622</v>
      </c>
      <c r="F342" s="91" t="s">
        <v>379</v>
      </c>
      <c r="G342" s="96">
        <f>G343+G345</f>
        <v>2028.917</v>
      </c>
      <c r="H342" s="96">
        <f>H343+H345</f>
        <v>2124.542</v>
      </c>
      <c r="I342" s="96">
        <f>I343+I345</f>
        <v>2203.22</v>
      </c>
    </row>
    <row r="343" spans="1:9" ht="78" customHeight="1">
      <c r="A343" s="10" t="s">
        <v>180</v>
      </c>
      <c r="B343" s="11">
        <v>951</v>
      </c>
      <c r="C343" s="15" t="s">
        <v>361</v>
      </c>
      <c r="D343" s="15" t="s">
        <v>347</v>
      </c>
      <c r="E343" s="15" t="s">
        <v>622</v>
      </c>
      <c r="F343" s="15" t="s">
        <v>150</v>
      </c>
      <c r="G343" s="24">
        <f>G344</f>
        <v>1753.972</v>
      </c>
      <c r="H343" s="24">
        <f>H344</f>
        <v>1753.972</v>
      </c>
      <c r="I343" s="24">
        <f>I344</f>
        <v>1753.972</v>
      </c>
    </row>
    <row r="344" spans="1:9" ht="30">
      <c r="A344" s="18" t="s">
        <v>182</v>
      </c>
      <c r="B344" s="11">
        <v>951</v>
      </c>
      <c r="C344" s="15" t="s">
        <v>361</v>
      </c>
      <c r="D344" s="15" t="s">
        <v>347</v>
      </c>
      <c r="E344" s="15" t="s">
        <v>622</v>
      </c>
      <c r="F344" s="15" t="s">
        <v>181</v>
      </c>
      <c r="G344" s="24">
        <f>1753.972</f>
        <v>1753.972</v>
      </c>
      <c r="H344" s="24">
        <f>1753.972</f>
        <v>1753.972</v>
      </c>
      <c r="I344" s="24">
        <f>1753.972</f>
        <v>1753.972</v>
      </c>
    </row>
    <row r="345" spans="1:9" ht="30">
      <c r="A345" s="10" t="s">
        <v>183</v>
      </c>
      <c r="B345" s="11">
        <v>951</v>
      </c>
      <c r="C345" s="15" t="s">
        <v>361</v>
      </c>
      <c r="D345" s="15" t="s">
        <v>347</v>
      </c>
      <c r="E345" s="15" t="s">
        <v>622</v>
      </c>
      <c r="F345" s="15" t="s">
        <v>154</v>
      </c>
      <c r="G345" s="24">
        <f>G346</f>
        <v>274.945</v>
      </c>
      <c r="H345" s="24">
        <f>H346</f>
        <v>370.57</v>
      </c>
      <c r="I345" s="24">
        <f>I346</f>
        <v>449.248</v>
      </c>
    </row>
    <row r="346" spans="1:9" ht="45">
      <c r="A346" s="18" t="s">
        <v>184</v>
      </c>
      <c r="B346" s="11">
        <v>951</v>
      </c>
      <c r="C346" s="15" t="s">
        <v>361</v>
      </c>
      <c r="D346" s="15" t="s">
        <v>347</v>
      </c>
      <c r="E346" s="15" t="s">
        <v>622</v>
      </c>
      <c r="F346" s="15" t="s">
        <v>185</v>
      </c>
      <c r="G346" s="24">
        <f>226.245+48.7</f>
        <v>274.945</v>
      </c>
      <c r="H346" s="24">
        <f>320.57+50</f>
        <v>370.57</v>
      </c>
      <c r="I346" s="24">
        <f>399.248+50</f>
        <v>449.248</v>
      </c>
    </row>
    <row r="347" spans="1:10" ht="14.25">
      <c r="A347" s="145" t="s">
        <v>179</v>
      </c>
      <c r="B347" s="196">
        <v>951</v>
      </c>
      <c r="C347" s="90" t="s">
        <v>350</v>
      </c>
      <c r="D347" s="90" t="s">
        <v>146</v>
      </c>
      <c r="E347" s="90" t="s">
        <v>300</v>
      </c>
      <c r="F347" s="90" t="s">
        <v>379</v>
      </c>
      <c r="G347" s="210">
        <f>G348+G404</f>
        <v>14595.31902</v>
      </c>
      <c r="H347" s="210">
        <f>H348+H404</f>
        <v>16764.3897</v>
      </c>
      <c r="I347" s="210">
        <f>I348+I404</f>
        <v>13088.71902</v>
      </c>
      <c r="J347" s="14">
        <v>13627.01902</v>
      </c>
    </row>
    <row r="348" spans="1:10" ht="17.25" customHeight="1">
      <c r="A348" s="198" t="s">
        <v>410</v>
      </c>
      <c r="B348" s="11">
        <v>951</v>
      </c>
      <c r="C348" s="15" t="s">
        <v>350</v>
      </c>
      <c r="D348" s="15" t="s">
        <v>145</v>
      </c>
      <c r="E348" s="15" t="s">
        <v>300</v>
      </c>
      <c r="F348" s="15" t="s">
        <v>379</v>
      </c>
      <c r="G348" s="24">
        <f>G349+G401+G355</f>
        <v>13268.80702</v>
      </c>
      <c r="H348" s="24">
        <f>H349+H401</f>
        <v>13569.53361</v>
      </c>
      <c r="I348" s="24">
        <f>I349+I401</f>
        <v>11722.20702</v>
      </c>
      <c r="J348" s="190">
        <f>J347-G347</f>
        <v>-968.3000000000011</v>
      </c>
    </row>
    <row r="349" spans="1:9" ht="41.25" customHeight="1">
      <c r="A349" s="19" t="s">
        <v>908</v>
      </c>
      <c r="B349" s="98">
        <v>951</v>
      </c>
      <c r="C349" s="91" t="s">
        <v>350</v>
      </c>
      <c r="D349" s="91" t="s">
        <v>145</v>
      </c>
      <c r="E349" s="91" t="s">
        <v>101</v>
      </c>
      <c r="F349" s="91" t="s">
        <v>379</v>
      </c>
      <c r="G349" s="96">
        <f>G350+G355+G384+G391+G398+G376+G362+G369+G388</f>
        <v>13268.80702</v>
      </c>
      <c r="H349" s="96">
        <f>H350+H355+H384+H391+H398+H376+H362+H369+H388</f>
        <v>13569.53361</v>
      </c>
      <c r="I349" s="96">
        <f>I350+I355+I384+I391+I398+I376+I362+I369+I388</f>
        <v>11722.20702</v>
      </c>
    </row>
    <row r="350" spans="1:9" ht="62.25" customHeight="1">
      <c r="A350" s="124" t="s">
        <v>483</v>
      </c>
      <c r="B350" s="11">
        <v>951</v>
      </c>
      <c r="C350" s="15" t="s">
        <v>350</v>
      </c>
      <c r="D350" s="15" t="s">
        <v>145</v>
      </c>
      <c r="E350" s="15" t="s">
        <v>78</v>
      </c>
      <c r="F350" s="15" t="s">
        <v>379</v>
      </c>
      <c r="G350" s="24">
        <f>G351+G353</f>
        <v>8372.188</v>
      </c>
      <c r="H350" s="24">
        <f>H351+H353</f>
        <v>7125.588</v>
      </c>
      <c r="I350" s="24">
        <f>I351+I353</f>
        <v>7125.588</v>
      </c>
    </row>
    <row r="351" spans="1:9" ht="45">
      <c r="A351" s="10" t="s">
        <v>206</v>
      </c>
      <c r="B351" s="11">
        <v>951</v>
      </c>
      <c r="C351" s="15" t="s">
        <v>350</v>
      </c>
      <c r="D351" s="15" t="s">
        <v>145</v>
      </c>
      <c r="E351" s="15" t="s">
        <v>79</v>
      </c>
      <c r="F351" s="15" t="s">
        <v>207</v>
      </c>
      <c r="G351" s="24">
        <f>G352</f>
        <v>8125.588</v>
      </c>
      <c r="H351" s="24">
        <f>H352</f>
        <v>7125.588</v>
      </c>
      <c r="I351" s="24">
        <f>I352</f>
        <v>7125.588</v>
      </c>
    </row>
    <row r="352" spans="1:9" ht="15">
      <c r="A352" s="10" t="s">
        <v>208</v>
      </c>
      <c r="B352" s="11">
        <v>951</v>
      </c>
      <c r="C352" s="15" t="s">
        <v>350</v>
      </c>
      <c r="D352" s="15" t="s">
        <v>145</v>
      </c>
      <c r="E352" s="15" t="s">
        <v>80</v>
      </c>
      <c r="F352" s="15" t="s">
        <v>270</v>
      </c>
      <c r="G352" s="24">
        <f>7125.588-6.34+6.34+1000</f>
        <v>8125.588</v>
      </c>
      <c r="H352" s="24">
        <v>7125.588</v>
      </c>
      <c r="I352" s="24">
        <v>7125.588</v>
      </c>
    </row>
    <row r="353" spans="1:9" ht="99" customHeight="1">
      <c r="A353" s="10" t="s">
        <v>99</v>
      </c>
      <c r="B353" s="11">
        <v>951</v>
      </c>
      <c r="C353" s="15" t="s">
        <v>350</v>
      </c>
      <c r="D353" s="15" t="s">
        <v>145</v>
      </c>
      <c r="E353" s="15" t="s">
        <v>98</v>
      </c>
      <c r="F353" s="15" t="s">
        <v>207</v>
      </c>
      <c r="G353" s="24">
        <f>G354</f>
        <v>246.6</v>
      </c>
      <c r="H353" s="24">
        <f>H354</f>
        <v>0</v>
      </c>
      <c r="I353" s="24">
        <f>I354</f>
        <v>0</v>
      </c>
    </row>
    <row r="354" spans="1:9" ht="16.5" customHeight="1">
      <c r="A354" s="10" t="s">
        <v>208</v>
      </c>
      <c r="B354" s="11">
        <v>951</v>
      </c>
      <c r="C354" s="15" t="s">
        <v>350</v>
      </c>
      <c r="D354" s="15" t="s">
        <v>145</v>
      </c>
      <c r="E354" s="15" t="s">
        <v>98</v>
      </c>
      <c r="F354" s="15" t="s">
        <v>270</v>
      </c>
      <c r="G354" s="24">
        <f>252.94-6.34</f>
        <v>246.6</v>
      </c>
      <c r="H354" s="24">
        <v>0</v>
      </c>
      <c r="I354" s="24">
        <v>0</v>
      </c>
    </row>
    <row r="355" spans="1:9" ht="62.25" customHeight="1" hidden="1">
      <c r="A355" s="121" t="s">
        <v>532</v>
      </c>
      <c r="B355" s="11">
        <v>952</v>
      </c>
      <c r="C355" s="15" t="s">
        <v>350</v>
      </c>
      <c r="D355" s="15" t="s">
        <v>145</v>
      </c>
      <c r="E355" s="90" t="s">
        <v>78</v>
      </c>
      <c r="F355" s="90" t="s">
        <v>379</v>
      </c>
      <c r="G355" s="25">
        <f>G356+G359+G382</f>
        <v>0</v>
      </c>
      <c r="H355" s="25">
        <f>H356+H359+H382</f>
        <v>0</v>
      </c>
      <c r="I355" s="25">
        <f>I356+I359+I382</f>
        <v>0</v>
      </c>
    </row>
    <row r="356" spans="1:9" ht="69" customHeight="1" hidden="1">
      <c r="A356" s="19" t="s">
        <v>533</v>
      </c>
      <c r="B356" s="11">
        <v>953</v>
      </c>
      <c r="C356" s="15" t="s">
        <v>350</v>
      </c>
      <c r="D356" s="15" t="s">
        <v>145</v>
      </c>
      <c r="E356" s="91" t="s">
        <v>534</v>
      </c>
      <c r="F356" s="91" t="s">
        <v>379</v>
      </c>
      <c r="G356" s="96">
        <f aca="true" t="shared" si="58" ref="G356:I357">G357</f>
        <v>0</v>
      </c>
      <c r="H356" s="96">
        <f t="shared" si="58"/>
        <v>0</v>
      </c>
      <c r="I356" s="96">
        <f t="shared" si="58"/>
        <v>0</v>
      </c>
    </row>
    <row r="357" spans="1:9" ht="48" customHeight="1" hidden="1">
      <c r="A357" s="10" t="s">
        <v>206</v>
      </c>
      <c r="B357" s="11">
        <v>954</v>
      </c>
      <c r="C357" s="15" t="s">
        <v>350</v>
      </c>
      <c r="D357" s="15" t="s">
        <v>145</v>
      </c>
      <c r="E357" s="15" t="s">
        <v>534</v>
      </c>
      <c r="F357" s="15" t="s">
        <v>207</v>
      </c>
      <c r="G357" s="24">
        <f t="shared" si="58"/>
        <v>0</v>
      </c>
      <c r="H357" s="24">
        <f t="shared" si="58"/>
        <v>0</v>
      </c>
      <c r="I357" s="24">
        <f t="shared" si="58"/>
        <v>0</v>
      </c>
    </row>
    <row r="358" spans="1:9" ht="20.25" customHeight="1" hidden="1">
      <c r="A358" s="10" t="s">
        <v>208</v>
      </c>
      <c r="B358" s="11">
        <v>955</v>
      </c>
      <c r="C358" s="15" t="s">
        <v>350</v>
      </c>
      <c r="D358" s="15" t="s">
        <v>145</v>
      </c>
      <c r="E358" s="15" t="s">
        <v>534</v>
      </c>
      <c r="F358" s="15" t="s">
        <v>270</v>
      </c>
      <c r="G358" s="24"/>
      <c r="H358" s="24"/>
      <c r="I358" s="24"/>
    </row>
    <row r="359" spans="1:9" ht="119.25" customHeight="1" hidden="1">
      <c r="A359" s="19" t="s">
        <v>559</v>
      </c>
      <c r="B359" s="11">
        <v>956</v>
      </c>
      <c r="C359" s="15" t="s">
        <v>350</v>
      </c>
      <c r="D359" s="15" t="s">
        <v>145</v>
      </c>
      <c r="E359" s="91" t="s">
        <v>535</v>
      </c>
      <c r="F359" s="91" t="s">
        <v>379</v>
      </c>
      <c r="G359" s="96">
        <f aca="true" t="shared" si="59" ref="G359:I360">G360</f>
        <v>0</v>
      </c>
      <c r="H359" s="96">
        <f t="shared" si="59"/>
        <v>0</v>
      </c>
      <c r="I359" s="96">
        <f t="shared" si="59"/>
        <v>0</v>
      </c>
    </row>
    <row r="360" spans="1:9" ht="48" customHeight="1" hidden="1">
      <c r="A360" s="10" t="s">
        <v>206</v>
      </c>
      <c r="B360" s="11">
        <v>957</v>
      </c>
      <c r="C360" s="15" t="s">
        <v>350</v>
      </c>
      <c r="D360" s="15" t="s">
        <v>145</v>
      </c>
      <c r="E360" s="15" t="s">
        <v>535</v>
      </c>
      <c r="F360" s="15" t="s">
        <v>207</v>
      </c>
      <c r="G360" s="24">
        <f t="shared" si="59"/>
        <v>0</v>
      </c>
      <c r="H360" s="24">
        <f t="shared" si="59"/>
        <v>0</v>
      </c>
      <c r="I360" s="24">
        <f t="shared" si="59"/>
        <v>0</v>
      </c>
    </row>
    <row r="361" spans="1:9" ht="15.75" customHeight="1" hidden="1">
      <c r="A361" s="10" t="s">
        <v>208</v>
      </c>
      <c r="B361" s="11">
        <v>958</v>
      </c>
      <c r="C361" s="15" t="s">
        <v>350</v>
      </c>
      <c r="D361" s="15" t="s">
        <v>145</v>
      </c>
      <c r="E361" s="15" t="s">
        <v>535</v>
      </c>
      <c r="F361" s="15" t="s">
        <v>270</v>
      </c>
      <c r="G361" s="24"/>
      <c r="H361" s="24"/>
      <c r="I361" s="24"/>
    </row>
    <row r="362" spans="1:9" ht="45.75" customHeight="1" hidden="1">
      <c r="A362" s="121" t="s">
        <v>875</v>
      </c>
      <c r="B362" s="92">
        <v>951</v>
      </c>
      <c r="C362" s="90" t="s">
        <v>350</v>
      </c>
      <c r="D362" s="90" t="s">
        <v>145</v>
      </c>
      <c r="E362" s="90" t="s">
        <v>78</v>
      </c>
      <c r="F362" s="90" t="s">
        <v>379</v>
      </c>
      <c r="G362" s="25">
        <f>G366+G363</f>
        <v>0</v>
      </c>
      <c r="H362" s="25">
        <f>H366+H363</f>
        <v>0</v>
      </c>
      <c r="I362" s="25">
        <f>I366+I363</f>
        <v>0</v>
      </c>
    </row>
    <row r="363" spans="1:9" ht="60" customHeight="1" hidden="1">
      <c r="A363" s="10" t="s">
        <v>876</v>
      </c>
      <c r="B363" s="11">
        <v>951</v>
      </c>
      <c r="C363" s="15" t="s">
        <v>350</v>
      </c>
      <c r="D363" s="15" t="s">
        <v>145</v>
      </c>
      <c r="E363" s="15" t="s">
        <v>877</v>
      </c>
      <c r="F363" s="15" t="s">
        <v>379</v>
      </c>
      <c r="G363" s="24">
        <f aca="true" t="shared" si="60" ref="G363:I364">G364</f>
        <v>0</v>
      </c>
      <c r="H363" s="24">
        <f t="shared" si="60"/>
        <v>0</v>
      </c>
      <c r="I363" s="24">
        <f t="shared" si="60"/>
        <v>0</v>
      </c>
    </row>
    <row r="364" spans="1:9" ht="46.5" customHeight="1" hidden="1">
      <c r="A364" s="10" t="s">
        <v>206</v>
      </c>
      <c r="B364" s="11">
        <v>951</v>
      </c>
      <c r="C364" s="15" t="s">
        <v>350</v>
      </c>
      <c r="D364" s="15" t="s">
        <v>145</v>
      </c>
      <c r="E364" s="15" t="s">
        <v>877</v>
      </c>
      <c r="F364" s="15" t="s">
        <v>207</v>
      </c>
      <c r="G364" s="24">
        <f t="shared" si="60"/>
        <v>0</v>
      </c>
      <c r="H364" s="24">
        <f t="shared" si="60"/>
        <v>0</v>
      </c>
      <c r="I364" s="24">
        <f t="shared" si="60"/>
        <v>0</v>
      </c>
    </row>
    <row r="365" spans="1:9" ht="18" customHeight="1" hidden="1">
      <c r="A365" s="10" t="s">
        <v>208</v>
      </c>
      <c r="B365" s="11">
        <v>951</v>
      </c>
      <c r="C365" s="15" t="s">
        <v>350</v>
      </c>
      <c r="D365" s="15" t="s">
        <v>145</v>
      </c>
      <c r="E365" s="15" t="s">
        <v>877</v>
      </c>
      <c r="F365" s="15" t="s">
        <v>270</v>
      </c>
      <c r="G365" s="24">
        <v>0</v>
      </c>
      <c r="H365" s="24">
        <v>0</v>
      </c>
      <c r="I365" s="24">
        <v>0</v>
      </c>
    </row>
    <row r="366" spans="1:9" ht="72" customHeight="1" hidden="1">
      <c r="A366" s="10" t="s">
        <v>878</v>
      </c>
      <c r="B366" s="11">
        <v>951</v>
      </c>
      <c r="C366" s="15" t="s">
        <v>350</v>
      </c>
      <c r="D366" s="15" t="s">
        <v>145</v>
      </c>
      <c r="E366" s="15" t="s">
        <v>879</v>
      </c>
      <c r="F366" s="15" t="s">
        <v>379</v>
      </c>
      <c r="G366" s="24">
        <f aca="true" t="shared" si="61" ref="G366:I367">G367</f>
        <v>0</v>
      </c>
      <c r="H366" s="24">
        <f t="shared" si="61"/>
        <v>0</v>
      </c>
      <c r="I366" s="24">
        <f t="shared" si="61"/>
        <v>0</v>
      </c>
    </row>
    <row r="367" spans="1:9" ht="48" customHeight="1" hidden="1">
      <c r="A367" s="10" t="s">
        <v>206</v>
      </c>
      <c r="B367" s="11">
        <v>951</v>
      </c>
      <c r="C367" s="15" t="s">
        <v>350</v>
      </c>
      <c r="D367" s="15" t="s">
        <v>145</v>
      </c>
      <c r="E367" s="15" t="s">
        <v>879</v>
      </c>
      <c r="F367" s="15" t="s">
        <v>207</v>
      </c>
      <c r="G367" s="24">
        <f t="shared" si="61"/>
        <v>0</v>
      </c>
      <c r="H367" s="24">
        <f t="shared" si="61"/>
        <v>0</v>
      </c>
      <c r="I367" s="24">
        <f t="shared" si="61"/>
        <v>0</v>
      </c>
    </row>
    <row r="368" spans="1:9" ht="15.75" customHeight="1" hidden="1">
      <c r="A368" s="10" t="s">
        <v>208</v>
      </c>
      <c r="B368" s="11">
        <v>951</v>
      </c>
      <c r="C368" s="15" t="s">
        <v>350</v>
      </c>
      <c r="D368" s="15" t="s">
        <v>145</v>
      </c>
      <c r="E368" s="15" t="s">
        <v>879</v>
      </c>
      <c r="F368" s="15" t="s">
        <v>270</v>
      </c>
      <c r="G368" s="24"/>
      <c r="H368" s="24"/>
      <c r="I368" s="24"/>
    </row>
    <row r="369" spans="1:9" ht="61.5" customHeight="1" hidden="1">
      <c r="A369" s="23" t="s">
        <v>880</v>
      </c>
      <c r="B369" s="11" t="s">
        <v>173</v>
      </c>
      <c r="C369" s="89" t="s">
        <v>350</v>
      </c>
      <c r="D369" s="89" t="s">
        <v>145</v>
      </c>
      <c r="E369" s="89" t="s">
        <v>881</v>
      </c>
      <c r="F369" s="89" t="s">
        <v>379</v>
      </c>
      <c r="G369" s="202">
        <f>G373+G370</f>
        <v>0</v>
      </c>
      <c r="H369" s="202">
        <f>H373+H370</f>
        <v>0</v>
      </c>
      <c r="I369" s="202">
        <f>I373+I370</f>
        <v>0</v>
      </c>
    </row>
    <row r="370" spans="1:9" ht="87" customHeight="1" hidden="1">
      <c r="A370" s="10" t="s">
        <v>882</v>
      </c>
      <c r="B370" s="11" t="s">
        <v>173</v>
      </c>
      <c r="C370" s="15" t="s">
        <v>350</v>
      </c>
      <c r="D370" s="15" t="s">
        <v>145</v>
      </c>
      <c r="E370" s="15" t="s">
        <v>883</v>
      </c>
      <c r="F370" s="15" t="s">
        <v>379</v>
      </c>
      <c r="G370" s="24">
        <f aca="true" t="shared" si="62" ref="G370:I371">G371</f>
        <v>0</v>
      </c>
      <c r="H370" s="24">
        <f t="shared" si="62"/>
        <v>0</v>
      </c>
      <c r="I370" s="24">
        <f t="shared" si="62"/>
        <v>0</v>
      </c>
    </row>
    <row r="371" spans="1:9" ht="42.75" customHeight="1" hidden="1">
      <c r="A371" s="10" t="s">
        <v>206</v>
      </c>
      <c r="B371" s="11" t="s">
        <v>173</v>
      </c>
      <c r="C371" s="15" t="s">
        <v>350</v>
      </c>
      <c r="D371" s="15" t="s">
        <v>145</v>
      </c>
      <c r="E371" s="15" t="s">
        <v>883</v>
      </c>
      <c r="F371" s="15" t="s">
        <v>207</v>
      </c>
      <c r="G371" s="24">
        <f t="shared" si="62"/>
        <v>0</v>
      </c>
      <c r="H371" s="24">
        <f t="shared" si="62"/>
        <v>0</v>
      </c>
      <c r="I371" s="24">
        <f t="shared" si="62"/>
        <v>0</v>
      </c>
    </row>
    <row r="372" spans="1:9" ht="18" customHeight="1" hidden="1">
      <c r="A372" s="10" t="s">
        <v>208</v>
      </c>
      <c r="B372" s="11" t="s">
        <v>173</v>
      </c>
      <c r="C372" s="15" t="s">
        <v>350</v>
      </c>
      <c r="D372" s="15" t="s">
        <v>145</v>
      </c>
      <c r="E372" s="15" t="s">
        <v>883</v>
      </c>
      <c r="F372" s="15" t="s">
        <v>270</v>
      </c>
      <c r="G372" s="24"/>
      <c r="H372" s="24"/>
      <c r="I372" s="24"/>
    </row>
    <row r="373" spans="1:9" ht="100.5" customHeight="1" hidden="1">
      <c r="A373" s="10" t="s">
        <v>884</v>
      </c>
      <c r="B373" s="11" t="s">
        <v>173</v>
      </c>
      <c r="C373" s="15" t="s">
        <v>350</v>
      </c>
      <c r="D373" s="15" t="s">
        <v>145</v>
      </c>
      <c r="E373" s="15" t="s">
        <v>885</v>
      </c>
      <c r="F373" s="15" t="s">
        <v>379</v>
      </c>
      <c r="G373" s="24">
        <f aca="true" t="shared" si="63" ref="G373:I374">G374</f>
        <v>0</v>
      </c>
      <c r="H373" s="24">
        <f t="shared" si="63"/>
        <v>0</v>
      </c>
      <c r="I373" s="24">
        <f t="shared" si="63"/>
        <v>0</v>
      </c>
    </row>
    <row r="374" spans="1:9" ht="45.75" customHeight="1" hidden="1">
      <c r="A374" s="10" t="s">
        <v>206</v>
      </c>
      <c r="B374" s="11" t="s">
        <v>173</v>
      </c>
      <c r="C374" s="15" t="s">
        <v>350</v>
      </c>
      <c r="D374" s="15" t="s">
        <v>145</v>
      </c>
      <c r="E374" s="15" t="s">
        <v>885</v>
      </c>
      <c r="F374" s="15" t="s">
        <v>207</v>
      </c>
      <c r="G374" s="24">
        <f t="shared" si="63"/>
        <v>0</v>
      </c>
      <c r="H374" s="24">
        <f t="shared" si="63"/>
        <v>0</v>
      </c>
      <c r="I374" s="24">
        <f t="shared" si="63"/>
        <v>0</v>
      </c>
    </row>
    <row r="375" spans="1:9" ht="20.25" customHeight="1" hidden="1">
      <c r="A375" s="10" t="s">
        <v>208</v>
      </c>
      <c r="B375" s="11" t="s">
        <v>173</v>
      </c>
      <c r="C375" s="15" t="s">
        <v>350</v>
      </c>
      <c r="D375" s="15" t="s">
        <v>145</v>
      </c>
      <c r="E375" s="15" t="s">
        <v>885</v>
      </c>
      <c r="F375" s="15" t="s">
        <v>270</v>
      </c>
      <c r="G375" s="24"/>
      <c r="H375" s="24"/>
      <c r="I375" s="24"/>
    </row>
    <row r="376" spans="1:9" ht="45.75" customHeight="1" hidden="1">
      <c r="A376" s="121" t="s">
        <v>793</v>
      </c>
      <c r="B376" s="92" t="s">
        <v>173</v>
      </c>
      <c r="C376" s="90" t="s">
        <v>350</v>
      </c>
      <c r="D376" s="90" t="s">
        <v>145</v>
      </c>
      <c r="E376" s="90" t="s">
        <v>78</v>
      </c>
      <c r="F376" s="90" t="s">
        <v>379</v>
      </c>
      <c r="G376" s="25">
        <f>G377+G379</f>
        <v>0</v>
      </c>
      <c r="H376" s="25">
        <f>H377+H379</f>
        <v>0</v>
      </c>
      <c r="I376" s="25">
        <f>I377+I379</f>
        <v>0</v>
      </c>
    </row>
    <row r="377" spans="1:9" ht="74.25" customHeight="1" hidden="1">
      <c r="A377" s="19" t="s">
        <v>792</v>
      </c>
      <c r="B377" s="98" t="s">
        <v>173</v>
      </c>
      <c r="C377" s="91" t="s">
        <v>350</v>
      </c>
      <c r="D377" s="91" t="s">
        <v>145</v>
      </c>
      <c r="E377" s="91" t="s">
        <v>759</v>
      </c>
      <c r="F377" s="91" t="s">
        <v>207</v>
      </c>
      <c r="G377" s="96">
        <f>G378</f>
        <v>0</v>
      </c>
      <c r="H377" s="96">
        <f>H378</f>
        <v>0</v>
      </c>
      <c r="I377" s="96">
        <f>I378</f>
        <v>0</v>
      </c>
    </row>
    <row r="378" spans="1:9" ht="15.75" customHeight="1" hidden="1">
      <c r="A378" s="10" t="s">
        <v>208</v>
      </c>
      <c r="B378" s="98" t="s">
        <v>173</v>
      </c>
      <c r="C378" s="91" t="s">
        <v>350</v>
      </c>
      <c r="D378" s="91" t="s">
        <v>145</v>
      </c>
      <c r="E378" s="91" t="s">
        <v>759</v>
      </c>
      <c r="F378" s="15" t="s">
        <v>270</v>
      </c>
      <c r="G378" s="24"/>
      <c r="H378" s="24"/>
      <c r="I378" s="24"/>
    </row>
    <row r="379" spans="1:9" ht="88.5" customHeight="1" hidden="1">
      <c r="A379" s="19" t="s">
        <v>758</v>
      </c>
      <c r="B379" s="98" t="s">
        <v>173</v>
      </c>
      <c r="C379" s="91" t="s">
        <v>350</v>
      </c>
      <c r="D379" s="91" t="s">
        <v>145</v>
      </c>
      <c r="E379" s="91" t="s">
        <v>760</v>
      </c>
      <c r="F379" s="91" t="s">
        <v>207</v>
      </c>
      <c r="G379" s="96">
        <f>G380</f>
        <v>0</v>
      </c>
      <c r="H379" s="96">
        <f>H380</f>
        <v>0</v>
      </c>
      <c r="I379" s="96">
        <f>I380</f>
        <v>0</v>
      </c>
    </row>
    <row r="380" spans="1:9" ht="15.75" customHeight="1" hidden="1">
      <c r="A380" s="10" t="s">
        <v>208</v>
      </c>
      <c r="B380" s="98" t="s">
        <v>173</v>
      </c>
      <c r="C380" s="91" t="s">
        <v>350</v>
      </c>
      <c r="D380" s="91" t="s">
        <v>145</v>
      </c>
      <c r="E380" s="15" t="s">
        <v>794</v>
      </c>
      <c r="F380" s="15" t="s">
        <v>270</v>
      </c>
      <c r="G380" s="24"/>
      <c r="H380" s="24"/>
      <c r="I380" s="24"/>
    </row>
    <row r="381" spans="1:9" ht="15.75" customHeight="1" hidden="1">
      <c r="A381" s="10"/>
      <c r="B381" s="11"/>
      <c r="C381" s="15"/>
      <c r="D381" s="15"/>
      <c r="E381" s="15"/>
      <c r="F381" s="15"/>
      <c r="G381" s="24"/>
      <c r="H381" s="24"/>
      <c r="I381" s="24"/>
    </row>
    <row r="382" spans="1:9" ht="89.25" customHeight="1" hidden="1">
      <c r="A382" s="10" t="s">
        <v>682</v>
      </c>
      <c r="B382" s="11">
        <v>951</v>
      </c>
      <c r="C382" s="15" t="s">
        <v>350</v>
      </c>
      <c r="D382" s="15" t="s">
        <v>145</v>
      </c>
      <c r="E382" s="15" t="s">
        <v>701</v>
      </c>
      <c r="F382" s="15" t="s">
        <v>379</v>
      </c>
      <c r="G382" s="24">
        <f>G383</f>
        <v>0</v>
      </c>
      <c r="H382" s="24">
        <f>H383</f>
        <v>0</v>
      </c>
      <c r="I382" s="24">
        <f>I383</f>
        <v>0</v>
      </c>
    </row>
    <row r="383" spans="1:9" ht="15.75" customHeight="1" hidden="1">
      <c r="A383" s="10" t="s">
        <v>208</v>
      </c>
      <c r="B383" s="11">
        <v>951</v>
      </c>
      <c r="C383" s="15" t="s">
        <v>350</v>
      </c>
      <c r="D383" s="15" t="s">
        <v>145</v>
      </c>
      <c r="E383" s="15" t="s">
        <v>701</v>
      </c>
      <c r="F383" s="15" t="s">
        <v>270</v>
      </c>
      <c r="G383" s="24"/>
      <c r="H383" s="24"/>
      <c r="I383" s="24"/>
    </row>
    <row r="384" spans="1:9" s="26" customFormat="1" ht="62.25" customHeight="1">
      <c r="A384" s="124" t="s">
        <v>484</v>
      </c>
      <c r="B384" s="92">
        <v>951</v>
      </c>
      <c r="C384" s="90" t="s">
        <v>350</v>
      </c>
      <c r="D384" s="90" t="s">
        <v>145</v>
      </c>
      <c r="E384" s="90" t="s">
        <v>81</v>
      </c>
      <c r="F384" s="90" t="s">
        <v>379</v>
      </c>
      <c r="G384" s="25">
        <f>G385</f>
        <v>2930.365</v>
      </c>
      <c r="H384" s="25">
        <f aca="true" t="shared" si="64" ref="H384:I386">H385</f>
        <v>2630.365</v>
      </c>
      <c r="I384" s="25">
        <f t="shared" si="64"/>
        <v>2630.365</v>
      </c>
    </row>
    <row r="385" spans="1:9" ht="45">
      <c r="A385" s="10" t="s">
        <v>206</v>
      </c>
      <c r="B385" s="11">
        <v>951</v>
      </c>
      <c r="C385" s="15" t="s">
        <v>350</v>
      </c>
      <c r="D385" s="15" t="s">
        <v>145</v>
      </c>
      <c r="E385" s="15" t="s">
        <v>81</v>
      </c>
      <c r="F385" s="15" t="s">
        <v>379</v>
      </c>
      <c r="G385" s="24">
        <f>G386</f>
        <v>2930.365</v>
      </c>
      <c r="H385" s="24">
        <f t="shared" si="64"/>
        <v>2630.365</v>
      </c>
      <c r="I385" s="24">
        <f t="shared" si="64"/>
        <v>2630.365</v>
      </c>
    </row>
    <row r="386" spans="1:9" ht="30">
      <c r="A386" s="10" t="s">
        <v>213</v>
      </c>
      <c r="B386" s="11">
        <v>951</v>
      </c>
      <c r="C386" s="15" t="s">
        <v>350</v>
      </c>
      <c r="D386" s="15" t="s">
        <v>145</v>
      </c>
      <c r="E386" s="15" t="s">
        <v>81</v>
      </c>
      <c r="F386" s="15" t="s">
        <v>207</v>
      </c>
      <c r="G386" s="24">
        <f>G387</f>
        <v>2930.365</v>
      </c>
      <c r="H386" s="24">
        <f t="shared" si="64"/>
        <v>2630.365</v>
      </c>
      <c r="I386" s="24">
        <f t="shared" si="64"/>
        <v>2630.365</v>
      </c>
    </row>
    <row r="387" spans="1:9" ht="16.5" customHeight="1">
      <c r="A387" s="10" t="s">
        <v>208</v>
      </c>
      <c r="B387" s="11">
        <v>951</v>
      </c>
      <c r="C387" s="15" t="s">
        <v>350</v>
      </c>
      <c r="D387" s="15" t="s">
        <v>145</v>
      </c>
      <c r="E387" s="15" t="s">
        <v>81</v>
      </c>
      <c r="F387" s="15" t="s">
        <v>270</v>
      </c>
      <c r="G387" s="24">
        <f>2630.365+300</f>
        <v>2930.365</v>
      </c>
      <c r="H387" s="24">
        <v>2630.365</v>
      </c>
      <c r="I387" s="24">
        <v>2630.365</v>
      </c>
    </row>
    <row r="388" spans="1:9" s="26" customFormat="1" ht="97.5" customHeight="1">
      <c r="A388" s="121" t="s">
        <v>1015</v>
      </c>
      <c r="B388" s="92">
        <v>951</v>
      </c>
      <c r="C388" s="90" t="s">
        <v>350</v>
      </c>
      <c r="D388" s="90" t="s">
        <v>145</v>
      </c>
      <c r="E388" s="90" t="s">
        <v>906</v>
      </c>
      <c r="F388" s="90" t="s">
        <v>379</v>
      </c>
      <c r="G388" s="25">
        <f>G389+G390</f>
        <v>0</v>
      </c>
      <c r="H388" s="25">
        <f>H389+H390</f>
        <v>1847.3265900000001</v>
      </c>
      <c r="I388" s="25">
        <f>I389+I390</f>
        <v>0</v>
      </c>
    </row>
    <row r="389" spans="1:9" ht="99.75" customHeight="1">
      <c r="A389" s="10" t="s">
        <v>1019</v>
      </c>
      <c r="B389" s="11">
        <v>951</v>
      </c>
      <c r="C389" s="15" t="s">
        <v>350</v>
      </c>
      <c r="D389" s="15" t="s">
        <v>145</v>
      </c>
      <c r="E389" s="15" t="s">
        <v>898</v>
      </c>
      <c r="F389" s="15" t="s">
        <v>270</v>
      </c>
      <c r="G389" s="24">
        <v>0</v>
      </c>
      <c r="H389" s="24">
        <f>2038.2619-211.52381</f>
        <v>1826.73809</v>
      </c>
      <c r="I389" s="24">
        <v>0</v>
      </c>
    </row>
    <row r="390" spans="1:9" ht="117" customHeight="1">
      <c r="A390" s="10" t="s">
        <v>1018</v>
      </c>
      <c r="B390" s="11">
        <v>951</v>
      </c>
      <c r="C390" s="15" t="s">
        <v>350</v>
      </c>
      <c r="D390" s="15" t="s">
        <v>145</v>
      </c>
      <c r="E390" s="15" t="s">
        <v>905</v>
      </c>
      <c r="F390" s="15" t="s">
        <v>270</v>
      </c>
      <c r="G390" s="24">
        <v>0</v>
      </c>
      <c r="H390" s="24">
        <v>20.5885</v>
      </c>
      <c r="I390" s="24">
        <v>0</v>
      </c>
    </row>
    <row r="391" spans="1:9" ht="63" customHeight="1">
      <c r="A391" s="121" t="s">
        <v>536</v>
      </c>
      <c r="B391" s="92">
        <v>951</v>
      </c>
      <c r="C391" s="90" t="s">
        <v>350</v>
      </c>
      <c r="D391" s="90" t="s">
        <v>145</v>
      </c>
      <c r="E391" s="90" t="s">
        <v>537</v>
      </c>
      <c r="F391" s="90" t="s">
        <v>379</v>
      </c>
      <c r="G391" s="25">
        <f>G395+G392</f>
        <v>169.70202</v>
      </c>
      <c r="H391" s="25">
        <f>H395+H392</f>
        <v>169.70202</v>
      </c>
      <c r="I391" s="25">
        <f>I395+I392</f>
        <v>169.70202</v>
      </c>
    </row>
    <row r="392" spans="1:9" ht="69" customHeight="1">
      <c r="A392" s="10" t="s">
        <v>1005</v>
      </c>
      <c r="B392" s="11">
        <v>951</v>
      </c>
      <c r="C392" s="15" t="s">
        <v>350</v>
      </c>
      <c r="D392" s="15" t="s">
        <v>145</v>
      </c>
      <c r="E392" s="15" t="s">
        <v>538</v>
      </c>
      <c r="F392" s="15" t="s">
        <v>379</v>
      </c>
      <c r="G392" s="24">
        <f aca="true" t="shared" si="65" ref="G392:I393">G393</f>
        <v>168.005</v>
      </c>
      <c r="H392" s="24">
        <f t="shared" si="65"/>
        <v>168.005</v>
      </c>
      <c r="I392" s="24">
        <f t="shared" si="65"/>
        <v>168.005</v>
      </c>
    </row>
    <row r="393" spans="1:9" ht="48.75" customHeight="1">
      <c r="A393" s="10" t="s">
        <v>206</v>
      </c>
      <c r="B393" s="11">
        <v>951</v>
      </c>
      <c r="C393" s="15" t="s">
        <v>350</v>
      </c>
      <c r="D393" s="15" t="s">
        <v>145</v>
      </c>
      <c r="E393" s="15" t="s">
        <v>538</v>
      </c>
      <c r="F393" s="15" t="s">
        <v>207</v>
      </c>
      <c r="G393" s="24">
        <f t="shared" si="65"/>
        <v>168.005</v>
      </c>
      <c r="H393" s="24">
        <f t="shared" si="65"/>
        <v>168.005</v>
      </c>
      <c r="I393" s="24">
        <f t="shared" si="65"/>
        <v>168.005</v>
      </c>
    </row>
    <row r="394" spans="1:9" ht="20.25" customHeight="1">
      <c r="A394" s="10" t="s">
        <v>208</v>
      </c>
      <c r="B394" s="11">
        <v>951</v>
      </c>
      <c r="C394" s="15" t="s">
        <v>350</v>
      </c>
      <c r="D394" s="15" t="s">
        <v>145</v>
      </c>
      <c r="E394" s="15" t="s">
        <v>538</v>
      </c>
      <c r="F394" s="15" t="s">
        <v>270</v>
      </c>
      <c r="G394" s="24">
        <v>168.005</v>
      </c>
      <c r="H394" s="24">
        <v>168.005</v>
      </c>
      <c r="I394" s="24">
        <v>168.005</v>
      </c>
    </row>
    <row r="395" spans="1:9" ht="87" customHeight="1">
      <c r="A395" s="10" t="s">
        <v>1006</v>
      </c>
      <c r="B395" s="11">
        <v>951</v>
      </c>
      <c r="C395" s="15" t="s">
        <v>350</v>
      </c>
      <c r="D395" s="15" t="s">
        <v>145</v>
      </c>
      <c r="E395" s="15" t="s">
        <v>961</v>
      </c>
      <c r="F395" s="15" t="s">
        <v>379</v>
      </c>
      <c r="G395" s="24">
        <f aca="true" t="shared" si="66" ref="G395:I396">G396</f>
        <v>1.69702</v>
      </c>
      <c r="H395" s="24">
        <f t="shared" si="66"/>
        <v>1.69702</v>
      </c>
      <c r="I395" s="24">
        <f t="shared" si="66"/>
        <v>1.69702</v>
      </c>
    </row>
    <row r="396" spans="1:9" ht="47.25" customHeight="1">
      <c r="A396" s="10" t="s">
        <v>206</v>
      </c>
      <c r="B396" s="11">
        <v>951</v>
      </c>
      <c r="C396" s="15" t="s">
        <v>350</v>
      </c>
      <c r="D396" s="15" t="s">
        <v>145</v>
      </c>
      <c r="E396" s="15" t="s">
        <v>961</v>
      </c>
      <c r="F396" s="15" t="s">
        <v>207</v>
      </c>
      <c r="G396" s="24">
        <f t="shared" si="66"/>
        <v>1.69702</v>
      </c>
      <c r="H396" s="24">
        <f t="shared" si="66"/>
        <v>1.69702</v>
      </c>
      <c r="I396" s="24">
        <f t="shared" si="66"/>
        <v>1.69702</v>
      </c>
    </row>
    <row r="397" spans="1:9" ht="18" customHeight="1">
      <c r="A397" s="10" t="s">
        <v>208</v>
      </c>
      <c r="B397" s="11">
        <v>951</v>
      </c>
      <c r="C397" s="15" t="s">
        <v>350</v>
      </c>
      <c r="D397" s="15" t="s">
        <v>145</v>
      </c>
      <c r="E397" s="15" t="s">
        <v>961</v>
      </c>
      <c r="F397" s="15" t="s">
        <v>270</v>
      </c>
      <c r="G397" s="24">
        <v>1.69702</v>
      </c>
      <c r="H397" s="24">
        <v>1.69702</v>
      </c>
      <c r="I397" s="24">
        <v>1.69702</v>
      </c>
    </row>
    <row r="398" spans="1:9" ht="92.25" customHeight="1">
      <c r="A398" s="124" t="s">
        <v>485</v>
      </c>
      <c r="B398" s="11" t="s">
        <v>173</v>
      </c>
      <c r="C398" s="15" t="s">
        <v>350</v>
      </c>
      <c r="D398" s="15" t="s">
        <v>145</v>
      </c>
      <c r="E398" s="15" t="s">
        <v>82</v>
      </c>
      <c r="F398" s="15" t="s">
        <v>379</v>
      </c>
      <c r="G398" s="24">
        <f>G399</f>
        <v>1796.552</v>
      </c>
      <c r="H398" s="24">
        <f>H399</f>
        <v>1796.552</v>
      </c>
      <c r="I398" s="24">
        <f aca="true" t="shared" si="67" ref="G398:I399">I399</f>
        <v>1796.552</v>
      </c>
    </row>
    <row r="399" spans="1:9" ht="45">
      <c r="A399" s="10" t="s">
        <v>206</v>
      </c>
      <c r="B399" s="11" t="s">
        <v>173</v>
      </c>
      <c r="C399" s="15" t="s">
        <v>350</v>
      </c>
      <c r="D399" s="15" t="s">
        <v>145</v>
      </c>
      <c r="E399" s="15" t="s">
        <v>82</v>
      </c>
      <c r="F399" s="15" t="s">
        <v>207</v>
      </c>
      <c r="G399" s="24">
        <f t="shared" si="67"/>
        <v>1796.552</v>
      </c>
      <c r="H399" s="24">
        <f t="shared" si="67"/>
        <v>1796.552</v>
      </c>
      <c r="I399" s="24">
        <f t="shared" si="67"/>
        <v>1796.552</v>
      </c>
    </row>
    <row r="400" spans="1:9" ht="15">
      <c r="A400" s="10" t="s">
        <v>208</v>
      </c>
      <c r="B400" s="11" t="s">
        <v>173</v>
      </c>
      <c r="C400" s="15" t="s">
        <v>350</v>
      </c>
      <c r="D400" s="15" t="s">
        <v>145</v>
      </c>
      <c r="E400" s="15" t="s">
        <v>82</v>
      </c>
      <c r="F400" s="15" t="s">
        <v>270</v>
      </c>
      <c r="G400" s="24">
        <v>1796.552</v>
      </c>
      <c r="H400" s="24">
        <v>1796.552</v>
      </c>
      <c r="I400" s="24">
        <v>1796.552</v>
      </c>
    </row>
    <row r="401" spans="1:9" ht="75" hidden="1">
      <c r="A401" s="10" t="s">
        <v>405</v>
      </c>
      <c r="B401" s="11" t="s">
        <v>173</v>
      </c>
      <c r="C401" s="15" t="s">
        <v>350</v>
      </c>
      <c r="D401" s="15" t="s">
        <v>145</v>
      </c>
      <c r="E401" s="15" t="s">
        <v>404</v>
      </c>
      <c r="F401" s="15" t="s">
        <v>379</v>
      </c>
      <c r="G401" s="24">
        <f aca="true" t="shared" si="68" ref="G401:I402">G402</f>
        <v>0</v>
      </c>
      <c r="H401" s="24">
        <f t="shared" si="68"/>
        <v>0</v>
      </c>
      <c r="I401" s="24">
        <f t="shared" si="68"/>
        <v>0</v>
      </c>
    </row>
    <row r="402" spans="1:9" ht="45" hidden="1">
      <c r="A402" s="10" t="s">
        <v>206</v>
      </c>
      <c r="B402" s="11" t="s">
        <v>173</v>
      </c>
      <c r="C402" s="15" t="s">
        <v>350</v>
      </c>
      <c r="D402" s="15" t="s">
        <v>145</v>
      </c>
      <c r="E402" s="15" t="s">
        <v>404</v>
      </c>
      <c r="F402" s="15" t="s">
        <v>207</v>
      </c>
      <c r="G402" s="24">
        <f t="shared" si="68"/>
        <v>0</v>
      </c>
      <c r="H402" s="24">
        <f t="shared" si="68"/>
        <v>0</v>
      </c>
      <c r="I402" s="24">
        <f t="shared" si="68"/>
        <v>0</v>
      </c>
    </row>
    <row r="403" spans="1:9" ht="15" hidden="1">
      <c r="A403" s="10" t="s">
        <v>208</v>
      </c>
      <c r="B403" s="11" t="s">
        <v>173</v>
      </c>
      <c r="C403" s="15" t="s">
        <v>350</v>
      </c>
      <c r="D403" s="15" t="s">
        <v>145</v>
      </c>
      <c r="E403" s="15" t="s">
        <v>404</v>
      </c>
      <c r="F403" s="15" t="s">
        <v>270</v>
      </c>
      <c r="G403" s="24"/>
      <c r="H403" s="24"/>
      <c r="I403" s="24"/>
    </row>
    <row r="404" spans="1:9" ht="30">
      <c r="A404" s="10" t="s">
        <v>12</v>
      </c>
      <c r="B404" s="11">
        <v>951</v>
      </c>
      <c r="C404" s="15" t="s">
        <v>350</v>
      </c>
      <c r="D404" s="15" t="s">
        <v>156</v>
      </c>
      <c r="E404" s="15" t="s">
        <v>300</v>
      </c>
      <c r="F404" s="15" t="s">
        <v>379</v>
      </c>
      <c r="G404" s="24">
        <f>G405+G432+G434+G429+G437</f>
        <v>1326.512</v>
      </c>
      <c r="H404" s="24">
        <f>H405+H432+H434+H429+H437</f>
        <v>3194.85609</v>
      </c>
      <c r="I404" s="24">
        <f>I405+I432+I434+I429+I437</f>
        <v>1366.512</v>
      </c>
    </row>
    <row r="405" spans="1:9" s="189" customFormat="1" ht="45" customHeight="1">
      <c r="A405" s="23" t="s">
        <v>949</v>
      </c>
      <c r="B405" s="93" t="s">
        <v>173</v>
      </c>
      <c r="C405" s="89" t="s">
        <v>350</v>
      </c>
      <c r="D405" s="89" t="s">
        <v>156</v>
      </c>
      <c r="E405" s="89" t="s">
        <v>764</v>
      </c>
      <c r="F405" s="89" t="s">
        <v>379</v>
      </c>
      <c r="G405" s="202">
        <f>G406+G409+G416+G419+G422</f>
        <v>1242.512</v>
      </c>
      <c r="H405" s="202">
        <f>H406+H409+H416+H419+H422</f>
        <v>2912.85609</v>
      </c>
      <c r="I405" s="202">
        <f>I406+I409+I416+I419+I422</f>
        <v>1242.512</v>
      </c>
    </row>
    <row r="406" spans="1:9" ht="37.5" customHeight="1">
      <c r="A406" s="124" t="s">
        <v>486</v>
      </c>
      <c r="B406" s="11">
        <v>951</v>
      </c>
      <c r="C406" s="15" t="s">
        <v>350</v>
      </c>
      <c r="D406" s="15" t="s">
        <v>156</v>
      </c>
      <c r="E406" s="15" t="s">
        <v>83</v>
      </c>
      <c r="F406" s="15" t="s">
        <v>379</v>
      </c>
      <c r="G406" s="24">
        <f aca="true" t="shared" si="69" ref="G406:I407">G407</f>
        <v>1242.512</v>
      </c>
      <c r="H406" s="24">
        <f t="shared" si="69"/>
        <v>1242.512</v>
      </c>
      <c r="I406" s="24">
        <f t="shared" si="69"/>
        <v>1242.512</v>
      </c>
    </row>
    <row r="407" spans="1:9" ht="45.75" customHeight="1">
      <c r="A407" s="10" t="s">
        <v>206</v>
      </c>
      <c r="B407" s="11">
        <v>951</v>
      </c>
      <c r="C407" s="15" t="s">
        <v>350</v>
      </c>
      <c r="D407" s="15" t="s">
        <v>156</v>
      </c>
      <c r="E407" s="15" t="s">
        <v>83</v>
      </c>
      <c r="F407" s="15" t="s">
        <v>207</v>
      </c>
      <c r="G407" s="24">
        <f t="shared" si="69"/>
        <v>1242.512</v>
      </c>
      <c r="H407" s="24">
        <f t="shared" si="69"/>
        <v>1242.512</v>
      </c>
      <c r="I407" s="24">
        <f t="shared" si="69"/>
        <v>1242.512</v>
      </c>
    </row>
    <row r="408" spans="1:9" ht="16.5" customHeight="1">
      <c r="A408" s="10" t="s">
        <v>208</v>
      </c>
      <c r="B408" s="11">
        <v>951</v>
      </c>
      <c r="C408" s="15" t="s">
        <v>350</v>
      </c>
      <c r="D408" s="15" t="s">
        <v>156</v>
      </c>
      <c r="E408" s="15" t="s">
        <v>83</v>
      </c>
      <c r="F408" s="15" t="s">
        <v>270</v>
      </c>
      <c r="G408" s="24">
        <v>1242.512</v>
      </c>
      <c r="H408" s="24">
        <v>1242.512</v>
      </c>
      <c r="I408" s="24">
        <v>1242.512</v>
      </c>
    </row>
    <row r="409" spans="1:9" ht="43.5" customHeight="1" hidden="1">
      <c r="A409" s="121" t="s">
        <v>756</v>
      </c>
      <c r="B409" s="92" t="s">
        <v>173</v>
      </c>
      <c r="C409" s="90" t="s">
        <v>350</v>
      </c>
      <c r="D409" s="90" t="s">
        <v>156</v>
      </c>
      <c r="E409" s="90" t="s">
        <v>78</v>
      </c>
      <c r="F409" s="90" t="s">
        <v>379</v>
      </c>
      <c r="G409" s="25">
        <f>G413+G410</f>
        <v>0</v>
      </c>
      <c r="H409" s="25">
        <f>H413+H410</f>
        <v>0</v>
      </c>
      <c r="I409" s="25">
        <f>I413+I410</f>
        <v>0</v>
      </c>
    </row>
    <row r="410" spans="1:9" ht="55.5" customHeight="1" hidden="1">
      <c r="A410" s="19" t="s">
        <v>757</v>
      </c>
      <c r="B410" s="11" t="s">
        <v>173</v>
      </c>
      <c r="C410" s="15" t="s">
        <v>350</v>
      </c>
      <c r="D410" s="15" t="s">
        <v>156</v>
      </c>
      <c r="E410" s="15" t="s">
        <v>759</v>
      </c>
      <c r="F410" s="15" t="s">
        <v>379</v>
      </c>
      <c r="G410" s="24">
        <f aca="true" t="shared" si="70" ref="G410:I411">G411</f>
        <v>0</v>
      </c>
      <c r="H410" s="24">
        <f t="shared" si="70"/>
        <v>0</v>
      </c>
      <c r="I410" s="24">
        <f t="shared" si="70"/>
        <v>0</v>
      </c>
    </row>
    <row r="411" spans="1:9" ht="45" customHeight="1" hidden="1">
      <c r="A411" s="10" t="s">
        <v>206</v>
      </c>
      <c r="B411" s="11" t="s">
        <v>173</v>
      </c>
      <c r="C411" s="15" t="s">
        <v>350</v>
      </c>
      <c r="D411" s="15" t="s">
        <v>156</v>
      </c>
      <c r="E411" s="15" t="s">
        <v>759</v>
      </c>
      <c r="F411" s="15" t="s">
        <v>207</v>
      </c>
      <c r="G411" s="24">
        <f t="shared" si="70"/>
        <v>0</v>
      </c>
      <c r="H411" s="24">
        <f t="shared" si="70"/>
        <v>0</v>
      </c>
      <c r="I411" s="24">
        <f t="shared" si="70"/>
        <v>0</v>
      </c>
    </row>
    <row r="412" spans="1:9" ht="20.25" customHeight="1" hidden="1">
      <c r="A412" s="10" t="s">
        <v>208</v>
      </c>
      <c r="B412" s="11" t="s">
        <v>173</v>
      </c>
      <c r="C412" s="15" t="s">
        <v>350</v>
      </c>
      <c r="D412" s="15" t="s">
        <v>156</v>
      </c>
      <c r="E412" s="15" t="s">
        <v>759</v>
      </c>
      <c r="F412" s="15" t="s">
        <v>270</v>
      </c>
      <c r="G412" s="24"/>
      <c r="H412" s="24"/>
      <c r="I412" s="24"/>
    </row>
    <row r="413" spans="1:9" ht="75.75" customHeight="1" hidden="1">
      <c r="A413" s="19" t="s">
        <v>758</v>
      </c>
      <c r="B413" s="11" t="s">
        <v>173</v>
      </c>
      <c r="C413" s="15" t="s">
        <v>350</v>
      </c>
      <c r="D413" s="15" t="s">
        <v>156</v>
      </c>
      <c r="E413" s="15" t="s">
        <v>760</v>
      </c>
      <c r="F413" s="15" t="s">
        <v>379</v>
      </c>
      <c r="G413" s="24">
        <f aca="true" t="shared" si="71" ref="G413:I414">G414</f>
        <v>0</v>
      </c>
      <c r="H413" s="24">
        <f t="shared" si="71"/>
        <v>0</v>
      </c>
      <c r="I413" s="24">
        <f t="shared" si="71"/>
        <v>0</v>
      </c>
    </row>
    <row r="414" spans="1:9" ht="42.75" customHeight="1" hidden="1">
      <c r="A414" s="10" t="s">
        <v>206</v>
      </c>
      <c r="B414" s="11" t="s">
        <v>173</v>
      </c>
      <c r="C414" s="15" t="s">
        <v>350</v>
      </c>
      <c r="D414" s="15" t="s">
        <v>156</v>
      </c>
      <c r="E414" s="15" t="s">
        <v>760</v>
      </c>
      <c r="F414" s="15" t="s">
        <v>207</v>
      </c>
      <c r="G414" s="24">
        <f t="shared" si="71"/>
        <v>0</v>
      </c>
      <c r="H414" s="24">
        <f t="shared" si="71"/>
        <v>0</v>
      </c>
      <c r="I414" s="24">
        <f t="shared" si="71"/>
        <v>0</v>
      </c>
    </row>
    <row r="415" spans="1:9" ht="21" customHeight="1" hidden="1">
      <c r="A415" s="10" t="s">
        <v>208</v>
      </c>
      <c r="B415" s="11" t="s">
        <v>173</v>
      </c>
      <c r="C415" s="15" t="s">
        <v>350</v>
      </c>
      <c r="D415" s="15" t="s">
        <v>156</v>
      </c>
      <c r="E415" s="15" t="s">
        <v>760</v>
      </c>
      <c r="F415" s="15" t="s">
        <v>270</v>
      </c>
      <c r="G415" s="24"/>
      <c r="H415" s="24"/>
      <c r="I415" s="24"/>
    </row>
    <row r="416" spans="1:9" s="26" customFormat="1" ht="29.25" customHeight="1" hidden="1">
      <c r="A416" s="19" t="s">
        <v>834</v>
      </c>
      <c r="B416" s="98" t="s">
        <v>173</v>
      </c>
      <c r="C416" s="91" t="s">
        <v>350</v>
      </c>
      <c r="D416" s="91" t="s">
        <v>156</v>
      </c>
      <c r="E416" s="91" t="s">
        <v>800</v>
      </c>
      <c r="F416" s="91" t="s">
        <v>379</v>
      </c>
      <c r="G416" s="96">
        <f aca="true" t="shared" si="72" ref="G416:I417">G417</f>
        <v>0</v>
      </c>
      <c r="H416" s="96">
        <f t="shared" si="72"/>
        <v>0</v>
      </c>
      <c r="I416" s="96">
        <f t="shared" si="72"/>
        <v>0</v>
      </c>
    </row>
    <row r="417" spans="1:9" ht="28.5" customHeight="1" hidden="1">
      <c r="A417" s="128" t="s">
        <v>206</v>
      </c>
      <c r="B417" s="11" t="s">
        <v>173</v>
      </c>
      <c r="C417" s="15" t="s">
        <v>350</v>
      </c>
      <c r="D417" s="15" t="s">
        <v>156</v>
      </c>
      <c r="E417" s="91" t="s">
        <v>800</v>
      </c>
      <c r="F417" s="91" t="s">
        <v>207</v>
      </c>
      <c r="G417" s="24">
        <f t="shared" si="72"/>
        <v>0</v>
      </c>
      <c r="H417" s="24">
        <f t="shared" si="72"/>
        <v>0</v>
      </c>
      <c r="I417" s="24">
        <f t="shared" si="72"/>
        <v>0</v>
      </c>
    </row>
    <row r="418" spans="1:9" ht="18.75" customHeight="1" hidden="1">
      <c r="A418" s="128" t="s">
        <v>208</v>
      </c>
      <c r="B418" s="11" t="s">
        <v>173</v>
      </c>
      <c r="C418" s="15" t="s">
        <v>350</v>
      </c>
      <c r="D418" s="15" t="s">
        <v>156</v>
      </c>
      <c r="E418" s="91" t="s">
        <v>800</v>
      </c>
      <c r="F418" s="91" t="s">
        <v>270</v>
      </c>
      <c r="G418" s="24"/>
      <c r="H418" s="24"/>
      <c r="I418" s="24"/>
    </row>
    <row r="419" spans="1:9" s="26" customFormat="1" ht="32.25" customHeight="1" hidden="1">
      <c r="A419" s="19" t="s">
        <v>835</v>
      </c>
      <c r="B419" s="98" t="s">
        <v>173</v>
      </c>
      <c r="C419" s="91" t="s">
        <v>350</v>
      </c>
      <c r="D419" s="91" t="s">
        <v>156</v>
      </c>
      <c r="E419" s="91" t="s">
        <v>801</v>
      </c>
      <c r="F419" s="91" t="s">
        <v>379</v>
      </c>
      <c r="G419" s="96">
        <f aca="true" t="shared" si="73" ref="G419:I420">G420</f>
        <v>0</v>
      </c>
      <c r="H419" s="96">
        <f t="shared" si="73"/>
        <v>0</v>
      </c>
      <c r="I419" s="96">
        <f t="shared" si="73"/>
        <v>0</v>
      </c>
    </row>
    <row r="420" spans="1:9" ht="44.25" customHeight="1" hidden="1">
      <c r="A420" s="128" t="s">
        <v>206</v>
      </c>
      <c r="B420" s="11" t="s">
        <v>173</v>
      </c>
      <c r="C420" s="15" t="s">
        <v>350</v>
      </c>
      <c r="D420" s="15" t="s">
        <v>156</v>
      </c>
      <c r="E420" s="91" t="s">
        <v>801</v>
      </c>
      <c r="F420" s="15" t="s">
        <v>207</v>
      </c>
      <c r="G420" s="24">
        <f t="shared" si="73"/>
        <v>0</v>
      </c>
      <c r="H420" s="24">
        <f t="shared" si="73"/>
        <v>0</v>
      </c>
      <c r="I420" s="24">
        <f t="shared" si="73"/>
        <v>0</v>
      </c>
    </row>
    <row r="421" spans="1:9" ht="21" customHeight="1" hidden="1">
      <c r="A421" s="128" t="s">
        <v>208</v>
      </c>
      <c r="B421" s="11" t="s">
        <v>173</v>
      </c>
      <c r="C421" s="15" t="s">
        <v>350</v>
      </c>
      <c r="D421" s="15" t="s">
        <v>156</v>
      </c>
      <c r="E421" s="91" t="s">
        <v>801</v>
      </c>
      <c r="F421" s="15" t="s">
        <v>270</v>
      </c>
      <c r="G421" s="24"/>
      <c r="H421" s="24"/>
      <c r="I421" s="24"/>
    </row>
    <row r="422" spans="1:9" s="16" customFormat="1" ht="75" customHeight="1">
      <c r="A422" s="121" t="s">
        <v>966</v>
      </c>
      <c r="B422" s="92" t="s">
        <v>173</v>
      </c>
      <c r="C422" s="90" t="s">
        <v>350</v>
      </c>
      <c r="D422" s="90" t="s">
        <v>156</v>
      </c>
      <c r="E422" s="90" t="s">
        <v>907</v>
      </c>
      <c r="F422" s="90" t="s">
        <v>379</v>
      </c>
      <c r="G422" s="25">
        <f>G423+G426</f>
        <v>0</v>
      </c>
      <c r="H422" s="25">
        <f>H423+H426</f>
        <v>1670.34409</v>
      </c>
      <c r="I422" s="25">
        <f>I423+I426</f>
        <v>0</v>
      </c>
    </row>
    <row r="423" spans="1:9" s="26" customFormat="1" ht="85.5" customHeight="1">
      <c r="A423" s="19" t="s">
        <v>838</v>
      </c>
      <c r="B423" s="98" t="s">
        <v>173</v>
      </c>
      <c r="C423" s="91" t="s">
        <v>350</v>
      </c>
      <c r="D423" s="91" t="s">
        <v>156</v>
      </c>
      <c r="E423" s="91" t="s">
        <v>899</v>
      </c>
      <c r="F423" s="91" t="s">
        <v>379</v>
      </c>
      <c r="G423" s="96">
        <f aca="true" t="shared" si="74" ref="G423:I424">G424</f>
        <v>0</v>
      </c>
      <c r="H423" s="96">
        <f t="shared" si="74"/>
        <v>1653.64065</v>
      </c>
      <c r="I423" s="96">
        <f t="shared" si="74"/>
        <v>0</v>
      </c>
    </row>
    <row r="424" spans="1:9" ht="45.75" customHeight="1">
      <c r="A424" s="10" t="s">
        <v>206</v>
      </c>
      <c r="B424" s="11" t="s">
        <v>173</v>
      </c>
      <c r="C424" s="15" t="s">
        <v>350</v>
      </c>
      <c r="D424" s="15" t="s">
        <v>156</v>
      </c>
      <c r="E424" s="15" t="s">
        <v>899</v>
      </c>
      <c r="F424" s="15" t="s">
        <v>207</v>
      </c>
      <c r="G424" s="24">
        <f t="shared" si="74"/>
        <v>0</v>
      </c>
      <c r="H424" s="24">
        <f t="shared" si="74"/>
        <v>1653.64065</v>
      </c>
      <c r="I424" s="24">
        <f t="shared" si="74"/>
        <v>0</v>
      </c>
    </row>
    <row r="425" spans="1:9" ht="21" customHeight="1">
      <c r="A425" s="10" t="s">
        <v>208</v>
      </c>
      <c r="B425" s="11" t="s">
        <v>173</v>
      </c>
      <c r="C425" s="15" t="s">
        <v>350</v>
      </c>
      <c r="D425" s="15" t="s">
        <v>156</v>
      </c>
      <c r="E425" s="15" t="s">
        <v>899</v>
      </c>
      <c r="F425" s="15" t="s">
        <v>270</v>
      </c>
      <c r="G425" s="24">
        <v>0</v>
      </c>
      <c r="H425" s="24">
        <v>1653.64065</v>
      </c>
      <c r="I425" s="24">
        <v>0</v>
      </c>
    </row>
    <row r="426" spans="1:9" s="26" customFormat="1" ht="114" customHeight="1">
      <c r="A426" s="19" t="s">
        <v>967</v>
      </c>
      <c r="B426" s="98" t="s">
        <v>173</v>
      </c>
      <c r="C426" s="91" t="s">
        <v>350</v>
      </c>
      <c r="D426" s="91" t="s">
        <v>156</v>
      </c>
      <c r="E426" s="91" t="s">
        <v>904</v>
      </c>
      <c r="F426" s="91" t="s">
        <v>379</v>
      </c>
      <c r="G426" s="211">
        <f aca="true" t="shared" si="75" ref="G426:I427">G427</f>
        <v>0</v>
      </c>
      <c r="H426" s="211">
        <f t="shared" si="75"/>
        <v>16.70344</v>
      </c>
      <c r="I426" s="211">
        <f t="shared" si="75"/>
        <v>0</v>
      </c>
    </row>
    <row r="427" spans="1:9" ht="44.25" customHeight="1">
      <c r="A427" s="128" t="s">
        <v>206</v>
      </c>
      <c r="B427" s="11" t="s">
        <v>173</v>
      </c>
      <c r="C427" s="15" t="s">
        <v>350</v>
      </c>
      <c r="D427" s="15" t="s">
        <v>156</v>
      </c>
      <c r="E427" s="15" t="s">
        <v>904</v>
      </c>
      <c r="F427" s="15" t="s">
        <v>207</v>
      </c>
      <c r="G427" s="212">
        <f t="shared" si="75"/>
        <v>0</v>
      </c>
      <c r="H427" s="212">
        <f t="shared" si="75"/>
        <v>16.70344</v>
      </c>
      <c r="I427" s="212">
        <f t="shared" si="75"/>
        <v>0</v>
      </c>
    </row>
    <row r="428" spans="1:9" ht="28.5" customHeight="1">
      <c r="A428" s="128" t="s">
        <v>208</v>
      </c>
      <c r="B428" s="11" t="s">
        <v>173</v>
      </c>
      <c r="C428" s="15" t="s">
        <v>350</v>
      </c>
      <c r="D428" s="15" t="s">
        <v>156</v>
      </c>
      <c r="E428" s="15" t="s">
        <v>904</v>
      </c>
      <c r="F428" s="15" t="s">
        <v>270</v>
      </c>
      <c r="G428" s="212">
        <v>0</v>
      </c>
      <c r="H428" s="24">
        <v>16.70344</v>
      </c>
      <c r="I428" s="213">
        <v>0</v>
      </c>
    </row>
    <row r="429" spans="1:12" ht="45">
      <c r="A429" s="19" t="s">
        <v>946</v>
      </c>
      <c r="B429" s="98">
        <v>951</v>
      </c>
      <c r="C429" s="91" t="s">
        <v>350</v>
      </c>
      <c r="D429" s="91" t="s">
        <v>156</v>
      </c>
      <c r="E429" s="91" t="s">
        <v>32</v>
      </c>
      <c r="F429" s="91" t="s">
        <v>379</v>
      </c>
      <c r="G429" s="96">
        <f aca="true" t="shared" si="76" ref="G429:I430">G430</f>
        <v>39</v>
      </c>
      <c r="H429" s="96">
        <f t="shared" si="76"/>
        <v>39</v>
      </c>
      <c r="I429" s="96">
        <f t="shared" si="76"/>
        <v>39</v>
      </c>
      <c r="J429" s="214"/>
      <c r="K429" s="214"/>
      <c r="L429" s="214"/>
    </row>
    <row r="430" spans="1:9" ht="30">
      <c r="A430" s="10" t="s">
        <v>84</v>
      </c>
      <c r="B430" s="11">
        <v>951</v>
      </c>
      <c r="C430" s="15" t="s">
        <v>350</v>
      </c>
      <c r="D430" s="15" t="s">
        <v>156</v>
      </c>
      <c r="E430" s="15" t="s">
        <v>446</v>
      </c>
      <c r="F430" s="15" t="s">
        <v>379</v>
      </c>
      <c r="G430" s="24">
        <f t="shared" si="76"/>
        <v>39</v>
      </c>
      <c r="H430" s="24">
        <f t="shared" si="76"/>
        <v>39</v>
      </c>
      <c r="I430" s="24">
        <f t="shared" si="76"/>
        <v>39</v>
      </c>
    </row>
    <row r="431" spans="1:9" ht="15">
      <c r="A431" s="10" t="s">
        <v>208</v>
      </c>
      <c r="B431" s="11">
        <v>951</v>
      </c>
      <c r="C431" s="15" t="s">
        <v>350</v>
      </c>
      <c r="D431" s="15" t="s">
        <v>156</v>
      </c>
      <c r="E431" s="15" t="s">
        <v>85</v>
      </c>
      <c r="F431" s="15" t="s">
        <v>270</v>
      </c>
      <c r="G431" s="24">
        <v>39</v>
      </c>
      <c r="H431" s="24">
        <v>39</v>
      </c>
      <c r="I431" s="24">
        <v>39</v>
      </c>
    </row>
    <row r="432" spans="1:9" ht="61.5" customHeight="1">
      <c r="A432" s="19" t="s">
        <v>950</v>
      </c>
      <c r="B432" s="98">
        <v>951</v>
      </c>
      <c r="C432" s="91" t="s">
        <v>350</v>
      </c>
      <c r="D432" s="91" t="s">
        <v>156</v>
      </c>
      <c r="E432" s="91" t="s">
        <v>73</v>
      </c>
      <c r="F432" s="91" t="s">
        <v>379</v>
      </c>
      <c r="G432" s="96">
        <f>G433</f>
        <v>5</v>
      </c>
      <c r="H432" s="96">
        <f>H433</f>
        <v>5</v>
      </c>
      <c r="I432" s="96">
        <f>I433</f>
        <v>5</v>
      </c>
    </row>
    <row r="433" spans="1:9" ht="32.25" customHeight="1">
      <c r="A433" s="10" t="s">
        <v>318</v>
      </c>
      <c r="B433" s="11">
        <v>951</v>
      </c>
      <c r="C433" s="15" t="s">
        <v>350</v>
      </c>
      <c r="D433" s="15" t="s">
        <v>156</v>
      </c>
      <c r="E433" s="15" t="s">
        <v>86</v>
      </c>
      <c r="F433" s="15" t="s">
        <v>270</v>
      </c>
      <c r="G433" s="24">
        <v>5</v>
      </c>
      <c r="H433" s="24">
        <v>5</v>
      </c>
      <c r="I433" s="24">
        <v>5</v>
      </c>
    </row>
    <row r="434" spans="1:9" ht="75">
      <c r="A434" s="19" t="s">
        <v>989</v>
      </c>
      <c r="B434" s="98">
        <v>951</v>
      </c>
      <c r="C434" s="91" t="s">
        <v>350</v>
      </c>
      <c r="D434" s="91" t="s">
        <v>156</v>
      </c>
      <c r="E434" s="98" t="s">
        <v>39</v>
      </c>
      <c r="F434" s="91" t="s">
        <v>379</v>
      </c>
      <c r="G434" s="96">
        <f aca="true" t="shared" si="77" ref="G434:I435">G435</f>
        <v>40</v>
      </c>
      <c r="H434" s="96">
        <f t="shared" si="77"/>
        <v>198</v>
      </c>
      <c r="I434" s="96">
        <f t="shared" si="77"/>
        <v>60</v>
      </c>
    </row>
    <row r="435" spans="1:9" ht="46.5" customHeight="1">
      <c r="A435" s="10" t="s">
        <v>206</v>
      </c>
      <c r="B435" s="11">
        <v>951</v>
      </c>
      <c r="C435" s="15" t="s">
        <v>350</v>
      </c>
      <c r="D435" s="15" t="s">
        <v>156</v>
      </c>
      <c r="E435" s="11" t="s">
        <v>620</v>
      </c>
      <c r="F435" s="15" t="s">
        <v>207</v>
      </c>
      <c r="G435" s="24">
        <f t="shared" si="77"/>
        <v>40</v>
      </c>
      <c r="H435" s="24">
        <f t="shared" si="77"/>
        <v>198</v>
      </c>
      <c r="I435" s="24">
        <f t="shared" si="77"/>
        <v>60</v>
      </c>
    </row>
    <row r="436" spans="1:9" ht="33" customHeight="1">
      <c r="A436" s="10" t="s">
        <v>318</v>
      </c>
      <c r="B436" s="11">
        <v>951</v>
      </c>
      <c r="C436" s="15" t="s">
        <v>350</v>
      </c>
      <c r="D436" s="15" t="s">
        <v>156</v>
      </c>
      <c r="E436" s="11" t="s">
        <v>620</v>
      </c>
      <c r="F436" s="15" t="s">
        <v>270</v>
      </c>
      <c r="G436" s="24">
        <v>40</v>
      </c>
      <c r="H436" s="24">
        <v>198</v>
      </c>
      <c r="I436" s="24">
        <v>60</v>
      </c>
    </row>
    <row r="437" spans="1:9" ht="72.75" customHeight="1">
      <c r="A437" s="19" t="s">
        <v>948</v>
      </c>
      <c r="B437" s="98">
        <v>951</v>
      </c>
      <c r="C437" s="91" t="s">
        <v>350</v>
      </c>
      <c r="D437" s="91" t="s">
        <v>156</v>
      </c>
      <c r="E437" s="91" t="s">
        <v>474</v>
      </c>
      <c r="F437" s="91" t="s">
        <v>379</v>
      </c>
      <c r="G437" s="96">
        <f aca="true" t="shared" si="78" ref="G437:I438">G438</f>
        <v>0</v>
      </c>
      <c r="H437" s="96">
        <f t="shared" si="78"/>
        <v>40</v>
      </c>
      <c r="I437" s="96">
        <f t="shared" si="78"/>
        <v>20</v>
      </c>
    </row>
    <row r="438" spans="1:9" ht="44.25" customHeight="1">
      <c r="A438" s="10" t="s">
        <v>206</v>
      </c>
      <c r="B438" s="11">
        <v>951</v>
      </c>
      <c r="C438" s="15" t="s">
        <v>350</v>
      </c>
      <c r="D438" s="15" t="s">
        <v>156</v>
      </c>
      <c r="E438" s="15" t="s">
        <v>732</v>
      </c>
      <c r="F438" s="15" t="s">
        <v>207</v>
      </c>
      <c r="G438" s="24">
        <f t="shared" si="78"/>
        <v>0</v>
      </c>
      <c r="H438" s="24">
        <f t="shared" si="78"/>
        <v>40</v>
      </c>
      <c r="I438" s="24">
        <f t="shared" si="78"/>
        <v>20</v>
      </c>
    </row>
    <row r="439" spans="1:9" ht="23.25" customHeight="1">
      <c r="A439" s="10" t="s">
        <v>208</v>
      </c>
      <c r="B439" s="11">
        <v>951</v>
      </c>
      <c r="C439" s="15" t="s">
        <v>350</v>
      </c>
      <c r="D439" s="15" t="s">
        <v>156</v>
      </c>
      <c r="E439" s="15" t="s">
        <v>732</v>
      </c>
      <c r="F439" s="15" t="s">
        <v>270</v>
      </c>
      <c r="G439" s="24">
        <v>0</v>
      </c>
      <c r="H439" s="24">
        <v>40</v>
      </c>
      <c r="I439" s="24">
        <v>20</v>
      </c>
    </row>
    <row r="440" spans="1:9" s="26" customFormat="1" ht="19.5" customHeight="1" hidden="1">
      <c r="A440" s="121" t="s">
        <v>828</v>
      </c>
      <c r="B440" s="92">
        <v>951</v>
      </c>
      <c r="C440" s="90" t="s">
        <v>347</v>
      </c>
      <c r="D440" s="90" t="s">
        <v>146</v>
      </c>
      <c r="E440" s="90" t="s">
        <v>300</v>
      </c>
      <c r="F440" s="90" t="s">
        <v>379</v>
      </c>
      <c r="G440" s="25">
        <f>G442</f>
        <v>0</v>
      </c>
      <c r="H440" s="25">
        <f>H442</f>
        <v>0</v>
      </c>
      <c r="I440" s="25">
        <f>I442</f>
        <v>0</v>
      </c>
    </row>
    <row r="441" spans="1:9" s="189" customFormat="1" ht="23.25" customHeight="1" hidden="1">
      <c r="A441" s="23" t="s">
        <v>805</v>
      </c>
      <c r="B441" s="89" t="s">
        <v>173</v>
      </c>
      <c r="C441" s="89" t="s">
        <v>347</v>
      </c>
      <c r="D441" s="89" t="s">
        <v>347</v>
      </c>
      <c r="E441" s="89" t="s">
        <v>300</v>
      </c>
      <c r="F441" s="89" t="s">
        <v>379</v>
      </c>
      <c r="G441" s="202">
        <f aca="true" t="shared" si="79" ref="G441:I443">G442</f>
        <v>0</v>
      </c>
      <c r="H441" s="202">
        <f t="shared" si="79"/>
        <v>0</v>
      </c>
      <c r="I441" s="202">
        <f t="shared" si="79"/>
        <v>0</v>
      </c>
    </row>
    <row r="442" spans="1:9" ht="36" customHeight="1" hidden="1">
      <c r="A442" s="10" t="s">
        <v>788</v>
      </c>
      <c r="B442" s="98">
        <v>951</v>
      </c>
      <c r="C442" s="91" t="s">
        <v>347</v>
      </c>
      <c r="D442" s="91" t="s">
        <v>347</v>
      </c>
      <c r="E442" s="91" t="s">
        <v>804</v>
      </c>
      <c r="F442" s="15" t="s">
        <v>379</v>
      </c>
      <c r="G442" s="24">
        <f>G443</f>
        <v>0</v>
      </c>
      <c r="H442" s="24">
        <f t="shared" si="79"/>
        <v>0</v>
      </c>
      <c r="I442" s="24">
        <f t="shared" si="79"/>
        <v>0</v>
      </c>
    </row>
    <row r="443" spans="1:9" ht="36" customHeight="1" hidden="1">
      <c r="A443" s="10" t="s">
        <v>183</v>
      </c>
      <c r="B443" s="98">
        <v>951</v>
      </c>
      <c r="C443" s="91" t="s">
        <v>347</v>
      </c>
      <c r="D443" s="91" t="s">
        <v>347</v>
      </c>
      <c r="E443" s="15" t="s">
        <v>803</v>
      </c>
      <c r="F443" s="15" t="s">
        <v>154</v>
      </c>
      <c r="G443" s="24">
        <f>G444</f>
        <v>0</v>
      </c>
      <c r="H443" s="24">
        <f t="shared" si="79"/>
        <v>0</v>
      </c>
      <c r="I443" s="24">
        <f t="shared" si="79"/>
        <v>0</v>
      </c>
    </row>
    <row r="444" spans="1:9" ht="47.25" customHeight="1" hidden="1">
      <c r="A444" s="18" t="s">
        <v>184</v>
      </c>
      <c r="B444" s="98">
        <v>951</v>
      </c>
      <c r="C444" s="91" t="s">
        <v>347</v>
      </c>
      <c r="D444" s="91" t="s">
        <v>347</v>
      </c>
      <c r="E444" s="15" t="s">
        <v>806</v>
      </c>
      <c r="F444" s="15" t="s">
        <v>185</v>
      </c>
      <c r="G444" s="24"/>
      <c r="H444" s="24"/>
      <c r="I444" s="24"/>
    </row>
    <row r="445" spans="1:9" ht="23.25" customHeight="1" hidden="1">
      <c r="A445" s="10"/>
      <c r="B445" s="11"/>
      <c r="C445" s="15"/>
      <c r="D445" s="15"/>
      <c r="E445" s="15"/>
      <c r="F445" s="15"/>
      <c r="G445" s="24"/>
      <c r="H445" s="24"/>
      <c r="I445" s="24"/>
    </row>
    <row r="446" spans="1:11" ht="19.5" customHeight="1">
      <c r="A446" s="145" t="s">
        <v>214</v>
      </c>
      <c r="B446" s="92">
        <v>951</v>
      </c>
      <c r="C446" s="90" t="s">
        <v>215</v>
      </c>
      <c r="D446" s="90" t="s">
        <v>146</v>
      </c>
      <c r="E446" s="90" t="s">
        <v>300</v>
      </c>
      <c r="F446" s="90" t="s">
        <v>379</v>
      </c>
      <c r="G446" s="25">
        <f>G447+G452+G467</f>
        <v>24795.08891</v>
      </c>
      <c r="H446" s="25">
        <f>H447+H452+H467</f>
        <v>35147.64017</v>
      </c>
      <c r="I446" s="25">
        <f>I447+I452+I467</f>
        <v>35593.41235</v>
      </c>
      <c r="J446" s="14">
        <v>36702.90117</v>
      </c>
      <c r="K446" s="190"/>
    </row>
    <row r="447" spans="1:9" ht="16.5" customHeight="1">
      <c r="A447" s="10" t="s">
        <v>139</v>
      </c>
      <c r="B447" s="11">
        <v>951</v>
      </c>
      <c r="C447" s="15" t="s">
        <v>215</v>
      </c>
      <c r="D447" s="15" t="s">
        <v>145</v>
      </c>
      <c r="E447" s="15" t="s">
        <v>300</v>
      </c>
      <c r="F447" s="15" t="s">
        <v>379</v>
      </c>
      <c r="G447" s="24">
        <f>G448</f>
        <v>1080</v>
      </c>
      <c r="H447" s="24">
        <f aca="true" t="shared" si="80" ref="G447:I450">H448</f>
        <v>1080</v>
      </c>
      <c r="I447" s="24">
        <f t="shared" si="80"/>
        <v>1080</v>
      </c>
    </row>
    <row r="448" spans="1:9" ht="31.5" customHeight="1">
      <c r="A448" s="10" t="s">
        <v>539</v>
      </c>
      <c r="B448" s="11">
        <v>951</v>
      </c>
      <c r="C448" s="15" t="s">
        <v>215</v>
      </c>
      <c r="D448" s="15" t="s">
        <v>145</v>
      </c>
      <c r="E448" s="15" t="s">
        <v>87</v>
      </c>
      <c r="F448" s="15" t="s">
        <v>379</v>
      </c>
      <c r="G448" s="24">
        <f t="shared" si="80"/>
        <v>1080</v>
      </c>
      <c r="H448" s="24">
        <f t="shared" si="80"/>
        <v>1080</v>
      </c>
      <c r="I448" s="24">
        <f t="shared" si="80"/>
        <v>1080</v>
      </c>
    </row>
    <row r="449" spans="1:9" ht="43.5" customHeight="1">
      <c r="A449" s="10" t="s">
        <v>140</v>
      </c>
      <c r="B449" s="11">
        <v>951</v>
      </c>
      <c r="C449" s="15" t="s">
        <v>215</v>
      </c>
      <c r="D449" s="15" t="s">
        <v>145</v>
      </c>
      <c r="E449" s="15" t="s">
        <v>87</v>
      </c>
      <c r="F449" s="15" t="s">
        <v>379</v>
      </c>
      <c r="G449" s="24">
        <f t="shared" si="80"/>
        <v>1080</v>
      </c>
      <c r="H449" s="24">
        <f t="shared" si="80"/>
        <v>1080</v>
      </c>
      <c r="I449" s="24">
        <f t="shared" si="80"/>
        <v>1080</v>
      </c>
    </row>
    <row r="450" spans="1:9" ht="30">
      <c r="A450" s="10" t="s">
        <v>197</v>
      </c>
      <c r="B450" s="11">
        <v>951</v>
      </c>
      <c r="C450" s="15" t="s">
        <v>215</v>
      </c>
      <c r="D450" s="15" t="s">
        <v>145</v>
      </c>
      <c r="E450" s="15" t="s">
        <v>87</v>
      </c>
      <c r="F450" s="15" t="s">
        <v>155</v>
      </c>
      <c r="G450" s="24">
        <f t="shared" si="80"/>
        <v>1080</v>
      </c>
      <c r="H450" s="24">
        <f t="shared" si="80"/>
        <v>1080</v>
      </c>
      <c r="I450" s="24">
        <f t="shared" si="80"/>
        <v>1080</v>
      </c>
    </row>
    <row r="451" spans="1:9" ht="30" customHeight="1">
      <c r="A451" s="10" t="s">
        <v>198</v>
      </c>
      <c r="B451" s="11">
        <v>951</v>
      </c>
      <c r="C451" s="15" t="s">
        <v>215</v>
      </c>
      <c r="D451" s="15" t="s">
        <v>145</v>
      </c>
      <c r="E451" s="15" t="s">
        <v>87</v>
      </c>
      <c r="F451" s="15" t="s">
        <v>199</v>
      </c>
      <c r="G451" s="24">
        <v>1080</v>
      </c>
      <c r="H451" s="24">
        <v>1080</v>
      </c>
      <c r="I451" s="24">
        <v>1080</v>
      </c>
    </row>
    <row r="452" spans="1:9" ht="21" customHeight="1">
      <c r="A452" s="10" t="s">
        <v>540</v>
      </c>
      <c r="B452" s="11">
        <v>951</v>
      </c>
      <c r="C452" s="15" t="s">
        <v>215</v>
      </c>
      <c r="D452" s="15" t="s">
        <v>152</v>
      </c>
      <c r="E452" s="15" t="s">
        <v>300</v>
      </c>
      <c r="F452" s="15" t="s">
        <v>379</v>
      </c>
      <c r="G452" s="24">
        <f>G453+G459</f>
        <v>384.286</v>
      </c>
      <c r="H452" s="24">
        <f>H453+H459</f>
        <v>299.618</v>
      </c>
      <c r="I452" s="24">
        <f>I453+I459</f>
        <v>305.26099999999997</v>
      </c>
    </row>
    <row r="453" spans="1:9" ht="45" customHeight="1">
      <c r="A453" s="19" t="s">
        <v>713</v>
      </c>
      <c r="B453" s="11">
        <v>951</v>
      </c>
      <c r="C453" s="91" t="s">
        <v>215</v>
      </c>
      <c r="D453" s="91" t="s">
        <v>152</v>
      </c>
      <c r="E453" s="91" t="s">
        <v>88</v>
      </c>
      <c r="F453" s="91" t="s">
        <v>379</v>
      </c>
      <c r="G453" s="96">
        <f aca="true" t="shared" si="81" ref="G453:I454">G454</f>
        <v>200</v>
      </c>
      <c r="H453" s="96">
        <f t="shared" si="81"/>
        <v>200</v>
      </c>
      <c r="I453" s="96">
        <f t="shared" si="81"/>
        <v>200</v>
      </c>
    </row>
    <row r="454" spans="1:9" ht="25.5" customHeight="1">
      <c r="A454" s="10" t="s">
        <v>197</v>
      </c>
      <c r="B454" s="11" t="s">
        <v>173</v>
      </c>
      <c r="C454" s="15" t="s">
        <v>215</v>
      </c>
      <c r="D454" s="15" t="s">
        <v>152</v>
      </c>
      <c r="E454" s="15" t="s">
        <v>89</v>
      </c>
      <c r="F454" s="15" t="s">
        <v>155</v>
      </c>
      <c r="G454" s="24">
        <f t="shared" si="81"/>
        <v>200</v>
      </c>
      <c r="H454" s="24">
        <f t="shared" si="81"/>
        <v>200</v>
      </c>
      <c r="I454" s="24">
        <f t="shared" si="81"/>
        <v>200</v>
      </c>
    </row>
    <row r="455" spans="1:9" ht="29.25" customHeight="1">
      <c r="A455" s="10" t="s">
        <v>200</v>
      </c>
      <c r="B455" s="11">
        <v>951</v>
      </c>
      <c r="C455" s="15" t="s">
        <v>215</v>
      </c>
      <c r="D455" s="15" t="s">
        <v>152</v>
      </c>
      <c r="E455" s="15" t="s">
        <v>89</v>
      </c>
      <c r="F455" s="15" t="s">
        <v>201</v>
      </c>
      <c r="G455" s="24">
        <v>200</v>
      </c>
      <c r="H455" s="24">
        <v>200</v>
      </c>
      <c r="I455" s="24">
        <v>200</v>
      </c>
    </row>
    <row r="456" spans="1:9" ht="17.25" customHeight="1" hidden="1">
      <c r="A456" s="215" t="s">
        <v>491</v>
      </c>
      <c r="B456" s="93">
        <v>952</v>
      </c>
      <c r="C456" s="15" t="s">
        <v>215</v>
      </c>
      <c r="D456" s="15" t="s">
        <v>152</v>
      </c>
      <c r="E456" s="89" t="s">
        <v>300</v>
      </c>
      <c r="F456" s="89" t="s">
        <v>379</v>
      </c>
      <c r="G456" s="202">
        <f aca="true" t="shared" si="82" ref="G456:I457">G457</f>
        <v>0</v>
      </c>
      <c r="H456" s="202">
        <f t="shared" si="82"/>
        <v>0</v>
      </c>
      <c r="I456" s="202">
        <f t="shared" si="82"/>
        <v>0</v>
      </c>
    </row>
    <row r="457" spans="1:9" ht="29.25" customHeight="1" hidden="1">
      <c r="A457" s="10" t="s">
        <v>197</v>
      </c>
      <c r="B457" s="11">
        <v>953</v>
      </c>
      <c r="C457" s="15" t="s">
        <v>215</v>
      </c>
      <c r="D457" s="15" t="s">
        <v>152</v>
      </c>
      <c r="E457" s="15" t="s">
        <v>492</v>
      </c>
      <c r="F457" s="15" t="s">
        <v>155</v>
      </c>
      <c r="G457" s="24">
        <f t="shared" si="82"/>
        <v>0</v>
      </c>
      <c r="H457" s="24">
        <f t="shared" si="82"/>
        <v>0</v>
      </c>
      <c r="I457" s="24">
        <f t="shared" si="82"/>
        <v>0</v>
      </c>
    </row>
    <row r="458" spans="1:9" ht="29.25" customHeight="1" hidden="1">
      <c r="A458" s="10" t="s">
        <v>200</v>
      </c>
      <c r="B458" s="11">
        <v>954</v>
      </c>
      <c r="C458" s="15" t="s">
        <v>215</v>
      </c>
      <c r="D458" s="15" t="s">
        <v>152</v>
      </c>
      <c r="E458" s="15" t="s">
        <v>492</v>
      </c>
      <c r="F458" s="15" t="s">
        <v>201</v>
      </c>
      <c r="G458" s="24"/>
      <c r="H458" s="24"/>
      <c r="I458" s="24"/>
    </row>
    <row r="459" spans="1:9" ht="33.75" customHeight="1">
      <c r="A459" s="10" t="s">
        <v>148</v>
      </c>
      <c r="B459" s="11" t="s">
        <v>173</v>
      </c>
      <c r="C459" s="15" t="s">
        <v>215</v>
      </c>
      <c r="D459" s="15" t="s">
        <v>152</v>
      </c>
      <c r="E459" s="15" t="s">
        <v>300</v>
      </c>
      <c r="F459" s="15" t="s">
        <v>379</v>
      </c>
      <c r="G459" s="24">
        <f>G460</f>
        <v>184.286</v>
      </c>
      <c r="H459" s="24">
        <f aca="true" t="shared" si="83" ref="H459:I462">H460</f>
        <v>99.618</v>
      </c>
      <c r="I459" s="24">
        <f t="shared" si="83"/>
        <v>105.261</v>
      </c>
    </row>
    <row r="460" spans="1:9" ht="42" customHeight="1">
      <c r="A460" s="10" t="s">
        <v>149</v>
      </c>
      <c r="B460" s="11" t="s">
        <v>173</v>
      </c>
      <c r="C460" s="15" t="s">
        <v>215</v>
      </c>
      <c r="D460" s="15" t="s">
        <v>152</v>
      </c>
      <c r="E460" s="15" t="s">
        <v>300</v>
      </c>
      <c r="F460" s="15" t="s">
        <v>379</v>
      </c>
      <c r="G460" s="24">
        <f>G461+G464</f>
        <v>184.286</v>
      </c>
      <c r="H460" s="24">
        <f>H461+H464</f>
        <v>99.618</v>
      </c>
      <c r="I460" s="24">
        <f>I461+I464</f>
        <v>105.261</v>
      </c>
    </row>
    <row r="461" spans="1:9" ht="210" customHeight="1">
      <c r="A461" s="120" t="s">
        <v>777</v>
      </c>
      <c r="B461" s="98" t="s">
        <v>173</v>
      </c>
      <c r="C461" s="91" t="s">
        <v>215</v>
      </c>
      <c r="D461" s="91" t="s">
        <v>152</v>
      </c>
      <c r="E461" s="91" t="s">
        <v>769</v>
      </c>
      <c r="F461" s="91" t="s">
        <v>379</v>
      </c>
      <c r="G461" s="96">
        <f>G462</f>
        <v>114.286</v>
      </c>
      <c r="H461" s="96">
        <f t="shared" si="83"/>
        <v>99.618</v>
      </c>
      <c r="I461" s="96">
        <f t="shared" si="83"/>
        <v>105.261</v>
      </c>
    </row>
    <row r="462" spans="1:9" ht="18.75" customHeight="1">
      <c r="A462" s="18" t="s">
        <v>188</v>
      </c>
      <c r="B462" s="11" t="s">
        <v>173</v>
      </c>
      <c r="C462" s="15" t="s">
        <v>215</v>
      </c>
      <c r="D462" s="15" t="s">
        <v>152</v>
      </c>
      <c r="E462" s="15" t="s">
        <v>769</v>
      </c>
      <c r="F462" s="15" t="s">
        <v>189</v>
      </c>
      <c r="G462" s="24">
        <f>G463</f>
        <v>114.286</v>
      </c>
      <c r="H462" s="24">
        <f t="shared" si="83"/>
        <v>99.618</v>
      </c>
      <c r="I462" s="24">
        <f t="shared" si="83"/>
        <v>105.261</v>
      </c>
    </row>
    <row r="463" spans="1:9" ht="29.25" customHeight="1">
      <c r="A463" s="18" t="s">
        <v>776</v>
      </c>
      <c r="B463" s="11" t="s">
        <v>173</v>
      </c>
      <c r="C463" s="15" t="s">
        <v>215</v>
      </c>
      <c r="D463" s="15" t="s">
        <v>152</v>
      </c>
      <c r="E463" s="15" t="s">
        <v>769</v>
      </c>
      <c r="F463" s="15" t="s">
        <v>356</v>
      </c>
      <c r="G463" s="24">
        <v>114.286</v>
      </c>
      <c r="H463" s="24">
        <v>99.618</v>
      </c>
      <c r="I463" s="24">
        <v>105.261</v>
      </c>
    </row>
    <row r="464" spans="1:9" ht="54.75" customHeight="1">
      <c r="A464" s="120" t="s">
        <v>994</v>
      </c>
      <c r="B464" s="98" t="s">
        <v>173</v>
      </c>
      <c r="C464" s="91" t="s">
        <v>215</v>
      </c>
      <c r="D464" s="91" t="s">
        <v>152</v>
      </c>
      <c r="E464" s="91" t="s">
        <v>993</v>
      </c>
      <c r="F464" s="91" t="s">
        <v>379</v>
      </c>
      <c r="G464" s="216">
        <f aca="true" t="shared" si="84" ref="G464:I465">G465</f>
        <v>70</v>
      </c>
      <c r="H464" s="216">
        <f t="shared" si="84"/>
        <v>0</v>
      </c>
      <c r="I464" s="216">
        <f t="shared" si="84"/>
        <v>0</v>
      </c>
    </row>
    <row r="465" spans="1:9" ht="29.25" customHeight="1">
      <c r="A465" s="10" t="s">
        <v>197</v>
      </c>
      <c r="B465" s="11" t="s">
        <v>173</v>
      </c>
      <c r="C465" s="15" t="s">
        <v>215</v>
      </c>
      <c r="D465" s="15" t="s">
        <v>152</v>
      </c>
      <c r="E465" s="15" t="s">
        <v>993</v>
      </c>
      <c r="F465" s="15" t="s">
        <v>155</v>
      </c>
      <c r="G465" s="51">
        <f t="shared" si="84"/>
        <v>70</v>
      </c>
      <c r="H465" s="51">
        <f t="shared" si="84"/>
        <v>0</v>
      </c>
      <c r="I465" s="51">
        <f t="shared" si="84"/>
        <v>0</v>
      </c>
    </row>
    <row r="466" spans="1:9" ht="28.5" customHeight="1">
      <c r="A466" s="10" t="s">
        <v>200</v>
      </c>
      <c r="B466" s="11" t="s">
        <v>173</v>
      </c>
      <c r="C466" s="15" t="s">
        <v>215</v>
      </c>
      <c r="D466" s="15" t="s">
        <v>152</v>
      </c>
      <c r="E466" s="15" t="s">
        <v>993</v>
      </c>
      <c r="F466" s="15" t="s">
        <v>201</v>
      </c>
      <c r="G466" s="51">
        <f>70</f>
        <v>70</v>
      </c>
      <c r="H466" s="51">
        <v>0</v>
      </c>
      <c r="I466" s="51">
        <v>0</v>
      </c>
    </row>
    <row r="467" spans="1:9" ht="19.5" customHeight="1">
      <c r="A467" s="10" t="s">
        <v>372</v>
      </c>
      <c r="B467" s="11">
        <v>951</v>
      </c>
      <c r="C467" s="15" t="s">
        <v>215</v>
      </c>
      <c r="D467" s="15" t="s">
        <v>156</v>
      </c>
      <c r="E467" s="15" t="s">
        <v>300</v>
      </c>
      <c r="F467" s="15" t="s">
        <v>379</v>
      </c>
      <c r="G467" s="24">
        <f>G468</f>
        <v>23330.80291</v>
      </c>
      <c r="H467" s="24">
        <f>H468</f>
        <v>33768.02217</v>
      </c>
      <c r="I467" s="24">
        <f>I468</f>
        <v>34208.15135</v>
      </c>
    </row>
    <row r="468" spans="1:9" ht="120.75" customHeight="1">
      <c r="A468" s="23" t="s">
        <v>729</v>
      </c>
      <c r="B468" s="93">
        <v>951</v>
      </c>
      <c r="C468" s="89" t="s">
        <v>215</v>
      </c>
      <c r="D468" s="89" t="s">
        <v>156</v>
      </c>
      <c r="E468" s="89" t="s">
        <v>692</v>
      </c>
      <c r="F468" s="89" t="s">
        <v>379</v>
      </c>
      <c r="G468" s="202">
        <f>G469+G482+G488+G474</f>
        <v>23330.80291</v>
      </c>
      <c r="H468" s="202">
        <f>H469+H482+H488+H474</f>
        <v>33768.02217</v>
      </c>
      <c r="I468" s="202">
        <f>I469+I482+I488+I474</f>
        <v>34208.15135</v>
      </c>
    </row>
    <row r="469" spans="1:9" ht="72" customHeight="1">
      <c r="A469" s="120" t="s">
        <v>795</v>
      </c>
      <c r="B469" s="98">
        <v>951</v>
      </c>
      <c r="C469" s="91" t="s">
        <v>215</v>
      </c>
      <c r="D469" s="91" t="s">
        <v>156</v>
      </c>
      <c r="E469" s="91" t="s">
        <v>698</v>
      </c>
      <c r="F469" s="91" t="s">
        <v>379</v>
      </c>
      <c r="G469" s="96">
        <f>G470+G472</f>
        <v>8142.8135999999995</v>
      </c>
      <c r="H469" s="96">
        <f>H470+H472</f>
        <v>7335.85586</v>
      </c>
      <c r="I469" s="96">
        <f>I470+I472</f>
        <v>7335.85586</v>
      </c>
    </row>
    <row r="470" spans="1:9" ht="33.75" customHeight="1">
      <c r="A470" s="10" t="s">
        <v>183</v>
      </c>
      <c r="B470" s="11" t="s">
        <v>173</v>
      </c>
      <c r="C470" s="15" t="s">
        <v>215</v>
      </c>
      <c r="D470" s="15" t="s">
        <v>156</v>
      </c>
      <c r="E470" s="15" t="s">
        <v>698</v>
      </c>
      <c r="F470" s="15" t="s">
        <v>154</v>
      </c>
      <c r="G470" s="24">
        <f>G471</f>
        <v>250</v>
      </c>
      <c r="H470" s="24">
        <f>H471</f>
        <v>250</v>
      </c>
      <c r="I470" s="24">
        <f>I471</f>
        <v>250</v>
      </c>
    </row>
    <row r="471" spans="1:9" ht="45.75" customHeight="1">
      <c r="A471" s="18" t="s">
        <v>184</v>
      </c>
      <c r="B471" s="11" t="s">
        <v>173</v>
      </c>
      <c r="C471" s="15" t="s">
        <v>215</v>
      </c>
      <c r="D471" s="15" t="s">
        <v>156</v>
      </c>
      <c r="E471" s="15" t="s">
        <v>698</v>
      </c>
      <c r="F471" s="15" t="s">
        <v>185</v>
      </c>
      <c r="G471" s="24">
        <v>250</v>
      </c>
      <c r="H471" s="24">
        <v>250</v>
      </c>
      <c r="I471" s="24">
        <v>250</v>
      </c>
    </row>
    <row r="472" spans="1:10" ht="51" customHeight="1">
      <c r="A472" s="18" t="s">
        <v>542</v>
      </c>
      <c r="B472" s="11">
        <v>951</v>
      </c>
      <c r="C472" s="15" t="s">
        <v>215</v>
      </c>
      <c r="D472" s="15" t="s">
        <v>156</v>
      </c>
      <c r="E472" s="15" t="s">
        <v>698</v>
      </c>
      <c r="F472" s="15" t="s">
        <v>543</v>
      </c>
      <c r="G472" s="24">
        <f>G473</f>
        <v>7892.8135999999995</v>
      </c>
      <c r="H472" s="24">
        <f>H473</f>
        <v>7085.85586</v>
      </c>
      <c r="I472" s="24">
        <f>I473</f>
        <v>7085.85586</v>
      </c>
      <c r="J472" s="14">
        <f>7335.85586-250</f>
        <v>7085.85586</v>
      </c>
    </row>
    <row r="473" spans="1:9" ht="21.75" customHeight="1">
      <c r="A473" s="18" t="s">
        <v>544</v>
      </c>
      <c r="B473" s="11">
        <v>951</v>
      </c>
      <c r="C473" s="15" t="s">
        <v>215</v>
      </c>
      <c r="D473" s="15" t="s">
        <v>156</v>
      </c>
      <c r="E473" s="15" t="s">
        <v>698</v>
      </c>
      <c r="F473" s="15" t="s">
        <v>545</v>
      </c>
      <c r="G473" s="24">
        <f>7085.85586+806.95774</f>
        <v>7892.8135999999995</v>
      </c>
      <c r="H473" s="24">
        <v>7085.85586</v>
      </c>
      <c r="I473" s="24">
        <v>7085.85586</v>
      </c>
    </row>
    <row r="474" spans="1:9" ht="72" customHeight="1">
      <c r="A474" s="120" t="s">
        <v>796</v>
      </c>
      <c r="B474" s="98">
        <v>951</v>
      </c>
      <c r="C474" s="91" t="s">
        <v>215</v>
      </c>
      <c r="D474" s="91" t="s">
        <v>156</v>
      </c>
      <c r="E474" s="91" t="s">
        <v>786</v>
      </c>
      <c r="F474" s="91" t="s">
        <v>379</v>
      </c>
      <c r="G474" s="96">
        <f>G475+G477</f>
        <v>0</v>
      </c>
      <c r="H474" s="96">
        <f>H475+H477</f>
        <v>13416.48</v>
      </c>
      <c r="I474" s="96">
        <f>I475+I477</f>
        <v>13416.48</v>
      </c>
    </row>
    <row r="475" spans="1:9" ht="16.5" customHeight="1">
      <c r="A475" s="18" t="s">
        <v>542</v>
      </c>
      <c r="B475" s="11">
        <v>951</v>
      </c>
      <c r="C475" s="15" t="s">
        <v>215</v>
      </c>
      <c r="D475" s="15" t="s">
        <v>156</v>
      </c>
      <c r="E475" s="15" t="s">
        <v>786</v>
      </c>
      <c r="F475" s="15" t="s">
        <v>543</v>
      </c>
      <c r="G475" s="24">
        <f>G476</f>
        <v>0</v>
      </c>
      <c r="H475" s="24">
        <f>H476</f>
        <v>13416.48</v>
      </c>
      <c r="I475" s="24">
        <f>I476</f>
        <v>13416.48</v>
      </c>
    </row>
    <row r="476" spans="1:9" ht="16.5" customHeight="1">
      <c r="A476" s="18" t="s">
        <v>544</v>
      </c>
      <c r="B476" s="11">
        <v>951</v>
      </c>
      <c r="C476" s="15" t="s">
        <v>215</v>
      </c>
      <c r="D476" s="15" t="s">
        <v>156</v>
      </c>
      <c r="E476" s="15" t="s">
        <v>786</v>
      </c>
      <c r="F476" s="15" t="s">
        <v>545</v>
      </c>
      <c r="G476" s="24">
        <f>12784.77-12784.77</f>
        <v>0</v>
      </c>
      <c r="H476" s="24">
        <f>12784.77+631.71</f>
        <v>13416.48</v>
      </c>
      <c r="I476" s="24">
        <f>12784.77+631.71</f>
        <v>13416.48</v>
      </c>
    </row>
    <row r="477" spans="1:9" ht="16.5" customHeight="1" hidden="1">
      <c r="A477" s="18"/>
      <c r="B477" s="11"/>
      <c r="C477" s="15"/>
      <c r="D477" s="15"/>
      <c r="E477" s="15"/>
      <c r="F477" s="15"/>
      <c r="G477" s="24"/>
      <c r="H477" s="24"/>
      <c r="I477" s="24"/>
    </row>
    <row r="478" spans="1:9" ht="16.5" customHeight="1" hidden="1">
      <c r="A478" s="18"/>
      <c r="B478" s="11"/>
      <c r="C478" s="15"/>
      <c r="D478" s="15"/>
      <c r="E478" s="15"/>
      <c r="F478" s="15"/>
      <c r="G478" s="24"/>
      <c r="H478" s="24"/>
      <c r="I478" s="24"/>
    </row>
    <row r="479" spans="1:9" ht="16.5" customHeight="1" hidden="1">
      <c r="A479" s="18"/>
      <c r="B479" s="11"/>
      <c r="C479" s="15"/>
      <c r="D479" s="15"/>
      <c r="E479" s="15"/>
      <c r="F479" s="15"/>
      <c r="G479" s="24"/>
      <c r="H479" s="24"/>
      <c r="I479" s="24"/>
    </row>
    <row r="480" spans="1:9" ht="16.5" customHeight="1" hidden="1">
      <c r="A480" s="18"/>
      <c r="B480" s="11"/>
      <c r="C480" s="15"/>
      <c r="D480" s="15"/>
      <c r="E480" s="15"/>
      <c r="F480" s="15"/>
      <c r="G480" s="24"/>
      <c r="H480" s="24"/>
      <c r="I480" s="24"/>
    </row>
    <row r="481" spans="1:9" ht="16.5" customHeight="1" hidden="1">
      <c r="A481" s="18"/>
      <c r="B481" s="11"/>
      <c r="C481" s="15"/>
      <c r="D481" s="15"/>
      <c r="E481" s="15"/>
      <c r="F481" s="15"/>
      <c r="G481" s="24"/>
      <c r="H481" s="24"/>
      <c r="I481" s="24"/>
    </row>
    <row r="482" spans="1:10" ht="103.5" customHeight="1">
      <c r="A482" s="19" t="s">
        <v>607</v>
      </c>
      <c r="B482" s="11">
        <v>951</v>
      </c>
      <c r="C482" s="15" t="s">
        <v>215</v>
      </c>
      <c r="D482" s="15" t="s">
        <v>156</v>
      </c>
      <c r="E482" s="15" t="s">
        <v>696</v>
      </c>
      <c r="F482" s="91" t="s">
        <v>379</v>
      </c>
      <c r="G482" s="96">
        <f>G483+G485</f>
        <v>15187.98931</v>
      </c>
      <c r="H482" s="96">
        <f>H483+H485</f>
        <v>13015.68631</v>
      </c>
      <c r="I482" s="96">
        <f>I483+I485</f>
        <v>13455.81549</v>
      </c>
      <c r="J482" s="14">
        <v>15187.98931</v>
      </c>
    </row>
    <row r="483" spans="1:9" ht="31.5" customHeight="1">
      <c r="A483" s="10" t="s">
        <v>183</v>
      </c>
      <c r="B483" s="11" t="s">
        <v>173</v>
      </c>
      <c r="C483" s="15" t="s">
        <v>215</v>
      </c>
      <c r="D483" s="15" t="s">
        <v>156</v>
      </c>
      <c r="E483" s="15" t="s">
        <v>696</v>
      </c>
      <c r="F483" s="15" t="s">
        <v>154</v>
      </c>
      <c r="G483" s="24">
        <f>G484</f>
        <v>150</v>
      </c>
      <c r="H483" s="24">
        <f>H484</f>
        <v>150</v>
      </c>
      <c r="I483" s="24">
        <f>I484</f>
        <v>150</v>
      </c>
    </row>
    <row r="484" spans="1:9" ht="42.75" customHeight="1">
      <c r="A484" s="18" t="s">
        <v>184</v>
      </c>
      <c r="B484" s="11" t="s">
        <v>173</v>
      </c>
      <c r="C484" s="15" t="s">
        <v>215</v>
      </c>
      <c r="D484" s="15" t="s">
        <v>156</v>
      </c>
      <c r="E484" s="15" t="s">
        <v>696</v>
      </c>
      <c r="F484" s="15" t="s">
        <v>185</v>
      </c>
      <c r="G484" s="24">
        <v>150</v>
      </c>
      <c r="H484" s="24">
        <v>150</v>
      </c>
      <c r="I484" s="24">
        <v>150</v>
      </c>
    </row>
    <row r="485" spans="1:9" ht="29.25" customHeight="1">
      <c r="A485" s="10" t="s">
        <v>197</v>
      </c>
      <c r="B485" s="11">
        <v>951</v>
      </c>
      <c r="C485" s="15" t="s">
        <v>215</v>
      </c>
      <c r="D485" s="15" t="s">
        <v>156</v>
      </c>
      <c r="E485" s="15" t="s">
        <v>696</v>
      </c>
      <c r="F485" s="15" t="s">
        <v>155</v>
      </c>
      <c r="G485" s="24">
        <f>G486+G487</f>
        <v>15037.98931</v>
      </c>
      <c r="H485" s="24">
        <f>H486+H487</f>
        <v>12865.68631</v>
      </c>
      <c r="I485" s="24">
        <f>I486+I487</f>
        <v>13305.81549</v>
      </c>
    </row>
    <row r="486" spans="1:12" ht="30" customHeight="1">
      <c r="A486" s="10" t="s">
        <v>198</v>
      </c>
      <c r="B486" s="11" t="s">
        <v>173</v>
      </c>
      <c r="C486" s="15" t="s">
        <v>215</v>
      </c>
      <c r="D486" s="15" t="s">
        <v>156</v>
      </c>
      <c r="E486" s="15" t="s">
        <v>696</v>
      </c>
      <c r="F486" s="15" t="s">
        <v>199</v>
      </c>
      <c r="G486" s="24">
        <v>12837.98931</v>
      </c>
      <c r="H486" s="24">
        <v>10865.68631</v>
      </c>
      <c r="I486" s="24">
        <v>11505.81549</v>
      </c>
      <c r="J486" s="190">
        <f>J482-G484-G487</f>
        <v>12837.98931</v>
      </c>
      <c r="K486" s="190"/>
      <c r="L486" s="190"/>
    </row>
    <row r="487" spans="1:9" ht="34.5" customHeight="1">
      <c r="A487" s="10" t="s">
        <v>200</v>
      </c>
      <c r="B487" s="11">
        <v>951</v>
      </c>
      <c r="C487" s="15" t="s">
        <v>215</v>
      </c>
      <c r="D487" s="15" t="s">
        <v>156</v>
      </c>
      <c r="E487" s="15" t="s">
        <v>696</v>
      </c>
      <c r="F487" s="15" t="s">
        <v>201</v>
      </c>
      <c r="G487" s="24">
        <v>2200</v>
      </c>
      <c r="H487" s="24">
        <v>2000</v>
      </c>
      <c r="I487" s="24">
        <v>1800</v>
      </c>
    </row>
    <row r="488" spans="1:9" ht="85.5" customHeight="1" hidden="1">
      <c r="A488" s="19" t="s">
        <v>609</v>
      </c>
      <c r="B488" s="11">
        <v>951</v>
      </c>
      <c r="C488" s="15" t="s">
        <v>215</v>
      </c>
      <c r="D488" s="15" t="s">
        <v>156</v>
      </c>
      <c r="E488" s="15" t="s">
        <v>697</v>
      </c>
      <c r="F488" s="91" t="s">
        <v>379</v>
      </c>
      <c r="G488" s="96">
        <f>G489+G491</f>
        <v>0</v>
      </c>
      <c r="H488" s="96">
        <f>H489+H491</f>
        <v>0</v>
      </c>
      <c r="I488" s="96">
        <f>I489+I491</f>
        <v>0</v>
      </c>
    </row>
    <row r="489" spans="1:9" ht="30.75" customHeight="1" hidden="1">
      <c r="A489" s="10" t="s">
        <v>183</v>
      </c>
      <c r="B489" s="11" t="s">
        <v>173</v>
      </c>
      <c r="C489" s="15" t="s">
        <v>215</v>
      </c>
      <c r="D489" s="15" t="s">
        <v>156</v>
      </c>
      <c r="E489" s="15" t="s">
        <v>697</v>
      </c>
      <c r="F489" s="15" t="s">
        <v>154</v>
      </c>
      <c r="G489" s="24">
        <f>G490</f>
        <v>0</v>
      </c>
      <c r="H489" s="24">
        <f>H490</f>
        <v>0</v>
      </c>
      <c r="I489" s="24">
        <f>I490</f>
        <v>0</v>
      </c>
    </row>
    <row r="490" spans="1:9" ht="42.75" customHeight="1" hidden="1">
      <c r="A490" s="18" t="s">
        <v>184</v>
      </c>
      <c r="B490" s="11" t="s">
        <v>173</v>
      </c>
      <c r="C490" s="15" t="s">
        <v>215</v>
      </c>
      <c r="D490" s="15" t="s">
        <v>156</v>
      </c>
      <c r="E490" s="15" t="s">
        <v>697</v>
      </c>
      <c r="F490" s="15" t="s">
        <v>185</v>
      </c>
      <c r="G490" s="24"/>
      <c r="H490" s="24"/>
      <c r="I490" s="24"/>
    </row>
    <row r="491" spans="1:9" ht="29.25" customHeight="1" hidden="1">
      <c r="A491" s="10" t="s">
        <v>197</v>
      </c>
      <c r="B491" s="11">
        <v>951</v>
      </c>
      <c r="C491" s="15" t="s">
        <v>215</v>
      </c>
      <c r="D491" s="15" t="s">
        <v>156</v>
      </c>
      <c r="E491" s="15" t="s">
        <v>697</v>
      </c>
      <c r="F491" s="15" t="s">
        <v>155</v>
      </c>
      <c r="G491" s="24">
        <f>G492</f>
        <v>0</v>
      </c>
      <c r="H491" s="24">
        <f>H492</f>
        <v>0</v>
      </c>
      <c r="I491" s="24">
        <f>I492</f>
        <v>0</v>
      </c>
    </row>
    <row r="492" spans="1:9" ht="29.25" customHeight="1" hidden="1">
      <c r="A492" s="10" t="s">
        <v>198</v>
      </c>
      <c r="B492" s="11">
        <v>951</v>
      </c>
      <c r="C492" s="15" t="s">
        <v>215</v>
      </c>
      <c r="D492" s="15" t="s">
        <v>156</v>
      </c>
      <c r="E492" s="15" t="s">
        <v>697</v>
      </c>
      <c r="F492" s="15" t="s">
        <v>199</v>
      </c>
      <c r="G492" s="24"/>
      <c r="H492" s="24"/>
      <c r="I492" s="24"/>
    </row>
    <row r="493" spans="1:9" ht="14.25">
      <c r="A493" s="121" t="s">
        <v>218</v>
      </c>
      <c r="B493" s="196">
        <v>951</v>
      </c>
      <c r="C493" s="90" t="s">
        <v>162</v>
      </c>
      <c r="D493" s="90" t="s">
        <v>146</v>
      </c>
      <c r="E493" s="90" t="s">
        <v>300</v>
      </c>
      <c r="F493" s="90" t="s">
        <v>379</v>
      </c>
      <c r="G493" s="25">
        <f>G494</f>
        <v>9190.36</v>
      </c>
      <c r="H493" s="25">
        <f aca="true" t="shared" si="85" ref="H493:I497">H494</f>
        <v>200</v>
      </c>
      <c r="I493" s="25">
        <f t="shared" si="85"/>
        <v>250</v>
      </c>
    </row>
    <row r="494" spans="1:9" ht="15">
      <c r="A494" s="10" t="s">
        <v>321</v>
      </c>
      <c r="B494" s="11">
        <v>951</v>
      </c>
      <c r="C494" s="15" t="s">
        <v>162</v>
      </c>
      <c r="D494" s="15" t="s">
        <v>147</v>
      </c>
      <c r="E494" s="15" t="s">
        <v>300</v>
      </c>
      <c r="F494" s="15" t="s">
        <v>379</v>
      </c>
      <c r="G494" s="24">
        <f>G495</f>
        <v>9190.36</v>
      </c>
      <c r="H494" s="24">
        <f t="shared" si="85"/>
        <v>200</v>
      </c>
      <c r="I494" s="24">
        <f t="shared" si="85"/>
        <v>250</v>
      </c>
    </row>
    <row r="495" spans="1:9" ht="43.5" customHeight="1">
      <c r="A495" s="19" t="s">
        <v>909</v>
      </c>
      <c r="B495" s="98">
        <v>951</v>
      </c>
      <c r="C495" s="91" t="s">
        <v>162</v>
      </c>
      <c r="D495" s="91" t="s">
        <v>147</v>
      </c>
      <c r="E495" s="91" t="s">
        <v>92</v>
      </c>
      <c r="F495" s="91" t="s">
        <v>379</v>
      </c>
      <c r="G495" s="96">
        <f>G496+G499+G510+G515+G519+G526+G533</f>
        <v>9190.36</v>
      </c>
      <c r="H495" s="96">
        <f>H496+H499+H515+H519+H526+H533</f>
        <v>200</v>
      </c>
      <c r="I495" s="96">
        <f>I496+I499+I515+I519+I526+I533</f>
        <v>250</v>
      </c>
    </row>
    <row r="496" spans="1:9" ht="30.75" customHeight="1">
      <c r="A496" s="10" t="s">
        <v>219</v>
      </c>
      <c r="B496" s="11">
        <v>951</v>
      </c>
      <c r="C496" s="15" t="s">
        <v>162</v>
      </c>
      <c r="D496" s="15" t="s">
        <v>147</v>
      </c>
      <c r="E496" s="15" t="s">
        <v>93</v>
      </c>
      <c r="F496" s="15" t="s">
        <v>379</v>
      </c>
      <c r="G496" s="24">
        <f>G497</f>
        <v>150</v>
      </c>
      <c r="H496" s="24">
        <f t="shared" si="85"/>
        <v>200</v>
      </c>
      <c r="I496" s="24">
        <f t="shared" si="85"/>
        <v>250</v>
      </c>
    </row>
    <row r="497" spans="1:9" ht="30" customHeight="1">
      <c r="A497" s="10" t="s">
        <v>183</v>
      </c>
      <c r="B497" s="11">
        <v>951</v>
      </c>
      <c r="C497" s="15" t="s">
        <v>162</v>
      </c>
      <c r="D497" s="15" t="s">
        <v>147</v>
      </c>
      <c r="E497" s="15" t="s">
        <v>93</v>
      </c>
      <c r="F497" s="15" t="s">
        <v>154</v>
      </c>
      <c r="G497" s="24">
        <f>G498</f>
        <v>150</v>
      </c>
      <c r="H497" s="24">
        <f t="shared" si="85"/>
        <v>200</v>
      </c>
      <c r="I497" s="24">
        <f t="shared" si="85"/>
        <v>250</v>
      </c>
    </row>
    <row r="498" spans="1:9" ht="45">
      <c r="A498" s="18" t="s">
        <v>184</v>
      </c>
      <c r="B498" s="11">
        <v>951</v>
      </c>
      <c r="C498" s="15" t="s">
        <v>162</v>
      </c>
      <c r="D498" s="15" t="s">
        <v>147</v>
      </c>
      <c r="E498" s="15" t="s">
        <v>93</v>
      </c>
      <c r="F498" s="15" t="s">
        <v>185</v>
      </c>
      <c r="G498" s="24">
        <v>150</v>
      </c>
      <c r="H498" s="24">
        <v>200</v>
      </c>
      <c r="I498" s="24">
        <v>250</v>
      </c>
    </row>
    <row r="499" spans="1:9" ht="42.75" hidden="1">
      <c r="A499" s="217" t="s">
        <v>546</v>
      </c>
      <c r="B499" s="11">
        <v>951</v>
      </c>
      <c r="C499" s="90" t="s">
        <v>162</v>
      </c>
      <c r="D499" s="90" t="s">
        <v>147</v>
      </c>
      <c r="E499" s="90" t="s">
        <v>92</v>
      </c>
      <c r="F499" s="90" t="s">
        <v>379</v>
      </c>
      <c r="G499" s="25">
        <f>G500+G505</f>
        <v>0</v>
      </c>
      <c r="H499" s="25">
        <f>H500+H505</f>
        <v>0</v>
      </c>
      <c r="I499" s="25">
        <f>I500+I505</f>
        <v>0</v>
      </c>
    </row>
    <row r="500" spans="1:9" ht="75" hidden="1">
      <c r="A500" s="120" t="s">
        <v>560</v>
      </c>
      <c r="B500" s="11">
        <v>951</v>
      </c>
      <c r="C500" s="91" t="s">
        <v>162</v>
      </c>
      <c r="D500" s="91" t="s">
        <v>147</v>
      </c>
      <c r="E500" s="91" t="s">
        <v>547</v>
      </c>
      <c r="F500" s="91" t="s">
        <v>379</v>
      </c>
      <c r="G500" s="96">
        <f>G501+G503</f>
        <v>0</v>
      </c>
      <c r="H500" s="96">
        <f>H501+H503</f>
        <v>0</v>
      </c>
      <c r="I500" s="96">
        <f>I501+I503</f>
        <v>0</v>
      </c>
    </row>
    <row r="501" spans="1:9" ht="45" hidden="1">
      <c r="A501" s="18" t="s">
        <v>542</v>
      </c>
      <c r="B501" s="11">
        <v>951</v>
      </c>
      <c r="C501" s="15" t="s">
        <v>162</v>
      </c>
      <c r="D501" s="15" t="s">
        <v>147</v>
      </c>
      <c r="E501" s="15" t="s">
        <v>547</v>
      </c>
      <c r="F501" s="15" t="s">
        <v>543</v>
      </c>
      <c r="G501" s="24">
        <f>G502</f>
        <v>0</v>
      </c>
      <c r="H501" s="24">
        <f>H502</f>
        <v>0</v>
      </c>
      <c r="I501" s="24">
        <f>I502</f>
        <v>0</v>
      </c>
    </row>
    <row r="502" spans="1:9" ht="15" hidden="1">
      <c r="A502" s="18" t="s">
        <v>544</v>
      </c>
      <c r="B502" s="11">
        <v>951</v>
      </c>
      <c r="C502" s="15" t="s">
        <v>162</v>
      </c>
      <c r="D502" s="15" t="s">
        <v>147</v>
      </c>
      <c r="E502" s="15" t="s">
        <v>547</v>
      </c>
      <c r="F502" s="15" t="s">
        <v>545</v>
      </c>
      <c r="G502" s="24"/>
      <c r="H502" s="24"/>
      <c r="I502" s="24"/>
    </row>
    <row r="503" spans="1:9" ht="45" hidden="1">
      <c r="A503" s="10" t="s">
        <v>548</v>
      </c>
      <c r="B503" s="11">
        <v>952</v>
      </c>
      <c r="C503" s="15" t="s">
        <v>162</v>
      </c>
      <c r="D503" s="15" t="s">
        <v>147</v>
      </c>
      <c r="E503" s="15" t="s">
        <v>547</v>
      </c>
      <c r="F503" s="15" t="s">
        <v>207</v>
      </c>
      <c r="G503" s="24">
        <f>G504</f>
        <v>0</v>
      </c>
      <c r="H503" s="24">
        <f>H504</f>
        <v>0</v>
      </c>
      <c r="I503" s="24">
        <f>I504</f>
        <v>0</v>
      </c>
    </row>
    <row r="504" spans="1:9" ht="15.75" customHeight="1" hidden="1">
      <c r="A504" s="10" t="s">
        <v>172</v>
      </c>
      <c r="B504" s="11">
        <v>953</v>
      </c>
      <c r="C504" s="15" t="s">
        <v>162</v>
      </c>
      <c r="D504" s="15" t="s">
        <v>147</v>
      </c>
      <c r="E504" s="15" t="s">
        <v>547</v>
      </c>
      <c r="F504" s="15" t="s">
        <v>270</v>
      </c>
      <c r="G504" s="24"/>
      <c r="H504" s="24"/>
      <c r="I504" s="24"/>
    </row>
    <row r="505" spans="1:9" ht="87" customHeight="1" hidden="1">
      <c r="A505" s="120" t="s">
        <v>561</v>
      </c>
      <c r="B505" s="11">
        <v>951</v>
      </c>
      <c r="C505" s="91" t="s">
        <v>162</v>
      </c>
      <c r="D505" s="91" t="s">
        <v>147</v>
      </c>
      <c r="E505" s="91" t="s">
        <v>549</v>
      </c>
      <c r="F505" s="91" t="s">
        <v>379</v>
      </c>
      <c r="G505" s="96">
        <f>G506+G508</f>
        <v>0</v>
      </c>
      <c r="H505" s="96">
        <f>H506+H508</f>
        <v>0</v>
      </c>
      <c r="I505" s="96">
        <f>I506+I508</f>
        <v>0</v>
      </c>
    </row>
    <row r="506" spans="1:9" ht="45" hidden="1">
      <c r="A506" s="18" t="s">
        <v>542</v>
      </c>
      <c r="B506" s="11">
        <v>951</v>
      </c>
      <c r="C506" s="15" t="s">
        <v>162</v>
      </c>
      <c r="D506" s="15" t="s">
        <v>147</v>
      </c>
      <c r="E506" s="15" t="s">
        <v>549</v>
      </c>
      <c r="F506" s="15" t="s">
        <v>543</v>
      </c>
      <c r="G506" s="24">
        <f>G507</f>
        <v>0</v>
      </c>
      <c r="H506" s="24">
        <f>H507</f>
        <v>0</v>
      </c>
      <c r="I506" s="24">
        <f>I507</f>
        <v>0</v>
      </c>
    </row>
    <row r="507" spans="1:9" ht="15" hidden="1">
      <c r="A507" s="18" t="s">
        <v>544</v>
      </c>
      <c r="B507" s="11">
        <v>951</v>
      </c>
      <c r="C507" s="15" t="s">
        <v>162</v>
      </c>
      <c r="D507" s="15" t="s">
        <v>147</v>
      </c>
      <c r="E507" s="15" t="s">
        <v>549</v>
      </c>
      <c r="F507" s="15" t="s">
        <v>545</v>
      </c>
      <c r="G507" s="24"/>
      <c r="H507" s="24"/>
      <c r="I507" s="24"/>
    </row>
    <row r="508" spans="1:9" ht="42" customHeight="1" hidden="1">
      <c r="A508" s="10" t="s">
        <v>548</v>
      </c>
      <c r="B508" s="11">
        <v>952</v>
      </c>
      <c r="C508" s="15" t="s">
        <v>162</v>
      </c>
      <c r="D508" s="15" t="s">
        <v>147</v>
      </c>
      <c r="E508" s="15" t="s">
        <v>549</v>
      </c>
      <c r="F508" s="15" t="s">
        <v>207</v>
      </c>
      <c r="G508" s="24">
        <f>G509</f>
        <v>0</v>
      </c>
      <c r="H508" s="24">
        <f>H509</f>
        <v>0</v>
      </c>
      <c r="I508" s="24">
        <f>I509</f>
        <v>0</v>
      </c>
    </row>
    <row r="509" spans="1:9" ht="15" customHeight="1" hidden="1">
      <c r="A509" s="10" t="s">
        <v>172</v>
      </c>
      <c r="B509" s="11">
        <v>953</v>
      </c>
      <c r="C509" s="15" t="s">
        <v>162</v>
      </c>
      <c r="D509" s="15" t="s">
        <v>147</v>
      </c>
      <c r="E509" s="15" t="s">
        <v>549</v>
      </c>
      <c r="F509" s="15" t="s">
        <v>270</v>
      </c>
      <c r="G509" s="24"/>
      <c r="H509" s="24"/>
      <c r="I509" s="24"/>
    </row>
    <row r="510" spans="1:9" ht="49.5" customHeight="1">
      <c r="A510" s="19" t="s">
        <v>670</v>
      </c>
      <c r="B510" s="98" t="s">
        <v>173</v>
      </c>
      <c r="C510" s="91" t="s">
        <v>162</v>
      </c>
      <c r="D510" s="91" t="s">
        <v>147</v>
      </c>
      <c r="E510" s="91" t="s">
        <v>666</v>
      </c>
      <c r="F510" s="91" t="s">
        <v>379</v>
      </c>
      <c r="G510" s="96">
        <f>G511+G513</f>
        <v>4800</v>
      </c>
      <c r="H510" s="96">
        <f>H511+H513</f>
        <v>0</v>
      </c>
      <c r="I510" s="96">
        <f>I511+I513</f>
        <v>0</v>
      </c>
    </row>
    <row r="511" spans="1:9" ht="29.25" customHeight="1">
      <c r="A511" s="10" t="s">
        <v>183</v>
      </c>
      <c r="B511" s="11" t="s">
        <v>173</v>
      </c>
      <c r="C511" s="15" t="s">
        <v>162</v>
      </c>
      <c r="D511" s="15" t="s">
        <v>147</v>
      </c>
      <c r="E511" s="15" t="s">
        <v>666</v>
      </c>
      <c r="F511" s="15" t="s">
        <v>154</v>
      </c>
      <c r="G511" s="24">
        <f>G512</f>
        <v>500</v>
      </c>
      <c r="H511" s="24">
        <f>H512</f>
        <v>0</v>
      </c>
      <c r="I511" s="24">
        <f>I512</f>
        <v>0</v>
      </c>
    </row>
    <row r="512" spans="1:9" ht="45" customHeight="1">
      <c r="A512" s="18" t="s">
        <v>184</v>
      </c>
      <c r="B512" s="11" t="s">
        <v>173</v>
      </c>
      <c r="C512" s="15" t="s">
        <v>162</v>
      </c>
      <c r="D512" s="15" t="s">
        <v>147</v>
      </c>
      <c r="E512" s="15" t="s">
        <v>666</v>
      </c>
      <c r="F512" s="15" t="s">
        <v>185</v>
      </c>
      <c r="G512" s="24">
        <v>500</v>
      </c>
      <c r="H512" s="24">
        <v>0</v>
      </c>
      <c r="I512" s="24">
        <v>0</v>
      </c>
    </row>
    <row r="513" spans="1:9" ht="17.25" customHeight="1">
      <c r="A513" s="18" t="s">
        <v>542</v>
      </c>
      <c r="B513" s="11" t="s">
        <v>173</v>
      </c>
      <c r="C513" s="15" t="s">
        <v>162</v>
      </c>
      <c r="D513" s="15" t="s">
        <v>147</v>
      </c>
      <c r="E513" s="15" t="s">
        <v>666</v>
      </c>
      <c r="F513" s="15" t="s">
        <v>543</v>
      </c>
      <c r="G513" s="24">
        <f>G514</f>
        <v>4300</v>
      </c>
      <c r="H513" s="24">
        <f>H514</f>
        <v>0</v>
      </c>
      <c r="I513" s="24">
        <f>I514</f>
        <v>0</v>
      </c>
    </row>
    <row r="514" spans="1:9" ht="21.75" customHeight="1">
      <c r="A514" s="18" t="s">
        <v>544</v>
      </c>
      <c r="B514" s="11" t="s">
        <v>173</v>
      </c>
      <c r="C514" s="15" t="s">
        <v>162</v>
      </c>
      <c r="D514" s="15" t="s">
        <v>147</v>
      </c>
      <c r="E514" s="15" t="s">
        <v>666</v>
      </c>
      <c r="F514" s="15" t="s">
        <v>545</v>
      </c>
      <c r="G514" s="24">
        <v>4300</v>
      </c>
      <c r="H514" s="24">
        <v>0</v>
      </c>
      <c r="I514" s="24">
        <v>0</v>
      </c>
    </row>
    <row r="515" spans="1:9" ht="45" customHeight="1">
      <c r="A515" s="121" t="s">
        <v>546</v>
      </c>
      <c r="B515" s="92">
        <v>951</v>
      </c>
      <c r="C515" s="90" t="s">
        <v>162</v>
      </c>
      <c r="D515" s="90" t="s">
        <v>147</v>
      </c>
      <c r="E515" s="90" t="s">
        <v>300</v>
      </c>
      <c r="F515" s="90" t="s">
        <v>379</v>
      </c>
      <c r="G515" s="25">
        <f>G516</f>
        <v>59.360000000000014</v>
      </c>
      <c r="H515" s="25">
        <f aca="true" t="shared" si="86" ref="H515:I517">H516</f>
        <v>0</v>
      </c>
      <c r="I515" s="25">
        <f t="shared" si="86"/>
        <v>0</v>
      </c>
    </row>
    <row r="516" spans="1:9" ht="87.75" customHeight="1">
      <c r="A516" s="10" t="s">
        <v>971</v>
      </c>
      <c r="B516" s="11">
        <v>951</v>
      </c>
      <c r="C516" s="15" t="s">
        <v>162</v>
      </c>
      <c r="D516" s="15" t="s">
        <v>147</v>
      </c>
      <c r="E516" s="15" t="s">
        <v>958</v>
      </c>
      <c r="F516" s="15" t="s">
        <v>379</v>
      </c>
      <c r="G516" s="24">
        <f>G517</f>
        <v>59.360000000000014</v>
      </c>
      <c r="H516" s="24">
        <f t="shared" si="86"/>
        <v>0</v>
      </c>
      <c r="I516" s="24">
        <f t="shared" si="86"/>
        <v>0</v>
      </c>
    </row>
    <row r="517" spans="1:9" ht="44.25" customHeight="1">
      <c r="A517" s="18" t="s">
        <v>964</v>
      </c>
      <c r="B517" s="11" t="s">
        <v>173</v>
      </c>
      <c r="C517" s="15" t="s">
        <v>162</v>
      </c>
      <c r="D517" s="15" t="s">
        <v>147</v>
      </c>
      <c r="E517" s="15" t="s">
        <v>958</v>
      </c>
      <c r="F517" s="15" t="s">
        <v>543</v>
      </c>
      <c r="G517" s="24">
        <f>G518</f>
        <v>59.360000000000014</v>
      </c>
      <c r="H517" s="24">
        <f t="shared" si="86"/>
        <v>0</v>
      </c>
      <c r="I517" s="24">
        <f t="shared" si="86"/>
        <v>0</v>
      </c>
    </row>
    <row r="518" spans="1:9" ht="15" customHeight="1">
      <c r="A518" s="18" t="s">
        <v>544</v>
      </c>
      <c r="B518" s="11">
        <v>951</v>
      </c>
      <c r="C518" s="15" t="s">
        <v>162</v>
      </c>
      <c r="D518" s="15" t="s">
        <v>147</v>
      </c>
      <c r="E518" s="15" t="s">
        <v>958</v>
      </c>
      <c r="F518" s="15" t="s">
        <v>545</v>
      </c>
      <c r="G518" s="24">
        <f>133.36-74</f>
        <v>59.360000000000014</v>
      </c>
      <c r="H518" s="24">
        <v>0</v>
      </c>
      <c r="I518" s="24">
        <v>0</v>
      </c>
    </row>
    <row r="519" spans="1:9" ht="45" customHeight="1" hidden="1">
      <c r="A519" s="121" t="s">
        <v>846</v>
      </c>
      <c r="B519" s="92">
        <v>951</v>
      </c>
      <c r="C519" s="90" t="s">
        <v>162</v>
      </c>
      <c r="D519" s="90" t="s">
        <v>147</v>
      </c>
      <c r="E519" s="90" t="s">
        <v>92</v>
      </c>
      <c r="F519" s="90" t="s">
        <v>379</v>
      </c>
      <c r="G519" s="25">
        <f>G523+G520</f>
        <v>0</v>
      </c>
      <c r="H519" s="25">
        <f>H523+H520</f>
        <v>0</v>
      </c>
      <c r="I519" s="25">
        <f>I523+I520</f>
        <v>0</v>
      </c>
    </row>
    <row r="520" spans="1:9" ht="86.25" customHeight="1" hidden="1">
      <c r="A520" s="120" t="s">
        <v>860</v>
      </c>
      <c r="B520" s="98">
        <v>951</v>
      </c>
      <c r="C520" s="91" t="s">
        <v>162</v>
      </c>
      <c r="D520" s="91" t="s">
        <v>147</v>
      </c>
      <c r="E520" s="91" t="s">
        <v>783</v>
      </c>
      <c r="F520" s="91" t="s">
        <v>379</v>
      </c>
      <c r="G520" s="96">
        <f aca="true" t="shared" si="87" ref="G520:I521">G521</f>
        <v>0</v>
      </c>
      <c r="H520" s="96">
        <f t="shared" si="87"/>
        <v>0</v>
      </c>
      <c r="I520" s="96">
        <f t="shared" si="87"/>
        <v>0</v>
      </c>
    </row>
    <row r="521" spans="1:9" ht="27.75" customHeight="1" hidden="1">
      <c r="A521" s="10" t="s">
        <v>183</v>
      </c>
      <c r="B521" s="11">
        <v>951</v>
      </c>
      <c r="C521" s="15" t="s">
        <v>162</v>
      </c>
      <c r="D521" s="15" t="s">
        <v>147</v>
      </c>
      <c r="E521" s="15" t="s">
        <v>783</v>
      </c>
      <c r="F521" s="15" t="s">
        <v>154</v>
      </c>
      <c r="G521" s="24">
        <f t="shared" si="87"/>
        <v>0</v>
      </c>
      <c r="H521" s="24">
        <f t="shared" si="87"/>
        <v>0</v>
      </c>
      <c r="I521" s="24">
        <f t="shared" si="87"/>
        <v>0</v>
      </c>
    </row>
    <row r="522" spans="1:9" ht="44.25" customHeight="1" hidden="1">
      <c r="A522" s="18" t="s">
        <v>184</v>
      </c>
      <c r="B522" s="11">
        <v>951</v>
      </c>
      <c r="C522" s="15" t="s">
        <v>162</v>
      </c>
      <c r="D522" s="15" t="s">
        <v>147</v>
      </c>
      <c r="E522" s="15" t="s">
        <v>783</v>
      </c>
      <c r="F522" s="15" t="s">
        <v>185</v>
      </c>
      <c r="G522" s="24"/>
      <c r="H522" s="24"/>
      <c r="I522" s="24"/>
    </row>
    <row r="523" spans="1:9" ht="59.25" customHeight="1" hidden="1">
      <c r="A523" s="19" t="s">
        <v>861</v>
      </c>
      <c r="B523" s="98">
        <v>951</v>
      </c>
      <c r="C523" s="91" t="s">
        <v>162</v>
      </c>
      <c r="D523" s="91" t="s">
        <v>147</v>
      </c>
      <c r="E523" s="91" t="s">
        <v>844</v>
      </c>
      <c r="F523" s="91" t="s">
        <v>379</v>
      </c>
      <c r="G523" s="96">
        <f aca="true" t="shared" si="88" ref="G523:I524">G524</f>
        <v>0</v>
      </c>
      <c r="H523" s="96">
        <f t="shared" si="88"/>
        <v>0</v>
      </c>
      <c r="I523" s="96">
        <f t="shared" si="88"/>
        <v>0</v>
      </c>
    </row>
    <row r="524" spans="1:9" ht="36.75" customHeight="1" hidden="1">
      <c r="A524" s="10" t="s">
        <v>183</v>
      </c>
      <c r="B524" s="11">
        <v>951</v>
      </c>
      <c r="C524" s="15" t="s">
        <v>162</v>
      </c>
      <c r="D524" s="15" t="s">
        <v>147</v>
      </c>
      <c r="E524" s="15" t="s">
        <v>844</v>
      </c>
      <c r="F524" s="15" t="s">
        <v>154</v>
      </c>
      <c r="G524" s="24">
        <f t="shared" si="88"/>
        <v>0</v>
      </c>
      <c r="H524" s="24">
        <f t="shared" si="88"/>
        <v>0</v>
      </c>
      <c r="I524" s="24">
        <f t="shared" si="88"/>
        <v>0</v>
      </c>
    </row>
    <row r="525" spans="1:9" ht="43.5" customHeight="1" hidden="1">
      <c r="A525" s="18" t="s">
        <v>184</v>
      </c>
      <c r="B525" s="11">
        <v>951</v>
      </c>
      <c r="C525" s="15" t="s">
        <v>162</v>
      </c>
      <c r="D525" s="15" t="s">
        <v>147</v>
      </c>
      <c r="E525" s="15" t="s">
        <v>844</v>
      </c>
      <c r="F525" s="15" t="s">
        <v>185</v>
      </c>
      <c r="G525" s="24"/>
      <c r="H525" s="24"/>
      <c r="I525" s="24"/>
    </row>
    <row r="526" spans="1:9" ht="58.5" customHeight="1">
      <c r="A526" s="217" t="s">
        <v>839</v>
      </c>
      <c r="B526" s="92">
        <v>951</v>
      </c>
      <c r="C526" s="90" t="s">
        <v>162</v>
      </c>
      <c r="D526" s="90" t="s">
        <v>147</v>
      </c>
      <c r="E526" s="90" t="s">
        <v>92</v>
      </c>
      <c r="F526" s="90" t="s">
        <v>379</v>
      </c>
      <c r="G526" s="25">
        <f>G530+G527</f>
        <v>4107</v>
      </c>
      <c r="H526" s="25">
        <f>H530+H527</f>
        <v>0</v>
      </c>
      <c r="I526" s="25">
        <f>I530+I527</f>
        <v>0</v>
      </c>
    </row>
    <row r="527" spans="1:9" ht="85.5" customHeight="1">
      <c r="A527" s="18" t="s">
        <v>862</v>
      </c>
      <c r="B527" s="11">
        <v>951</v>
      </c>
      <c r="C527" s="15" t="s">
        <v>162</v>
      </c>
      <c r="D527" s="15" t="s">
        <v>147</v>
      </c>
      <c r="E527" s="15" t="s">
        <v>784</v>
      </c>
      <c r="F527" s="15" t="s">
        <v>379</v>
      </c>
      <c r="G527" s="24">
        <f aca="true" t="shared" si="89" ref="G527:I528">G528</f>
        <v>4065.93</v>
      </c>
      <c r="H527" s="24">
        <f t="shared" si="89"/>
        <v>0</v>
      </c>
      <c r="I527" s="24">
        <f t="shared" si="89"/>
        <v>0</v>
      </c>
    </row>
    <row r="528" spans="1:9" ht="30" customHeight="1">
      <c r="A528" s="10" t="s">
        <v>183</v>
      </c>
      <c r="B528" s="11">
        <v>951</v>
      </c>
      <c r="C528" s="15" t="s">
        <v>162</v>
      </c>
      <c r="D528" s="15" t="s">
        <v>147</v>
      </c>
      <c r="E528" s="15" t="s">
        <v>784</v>
      </c>
      <c r="F528" s="15" t="s">
        <v>154</v>
      </c>
      <c r="G528" s="24">
        <f t="shared" si="89"/>
        <v>4065.93</v>
      </c>
      <c r="H528" s="24">
        <f t="shared" si="89"/>
        <v>0</v>
      </c>
      <c r="I528" s="24">
        <f t="shared" si="89"/>
        <v>0</v>
      </c>
    </row>
    <row r="529" spans="1:9" ht="43.5" customHeight="1">
      <c r="A529" s="18" t="s">
        <v>184</v>
      </c>
      <c r="B529" s="11">
        <v>951</v>
      </c>
      <c r="C529" s="15" t="s">
        <v>162</v>
      </c>
      <c r="D529" s="15" t="s">
        <v>147</v>
      </c>
      <c r="E529" s="15" t="s">
        <v>784</v>
      </c>
      <c r="F529" s="15" t="s">
        <v>185</v>
      </c>
      <c r="G529" s="24">
        <v>4065.93</v>
      </c>
      <c r="H529" s="24">
        <v>0</v>
      </c>
      <c r="I529" s="24">
        <v>0</v>
      </c>
    </row>
    <row r="530" spans="1:9" ht="99" customHeight="1">
      <c r="A530" s="18" t="s">
        <v>863</v>
      </c>
      <c r="B530" s="11">
        <v>951</v>
      </c>
      <c r="C530" s="15" t="s">
        <v>162</v>
      </c>
      <c r="D530" s="15" t="s">
        <v>147</v>
      </c>
      <c r="E530" s="15" t="s">
        <v>963</v>
      </c>
      <c r="F530" s="15" t="s">
        <v>379</v>
      </c>
      <c r="G530" s="24">
        <f aca="true" t="shared" si="90" ref="G530:I531">G531</f>
        <v>41.07</v>
      </c>
      <c r="H530" s="24">
        <f t="shared" si="90"/>
        <v>0</v>
      </c>
      <c r="I530" s="24">
        <f t="shared" si="90"/>
        <v>0</v>
      </c>
    </row>
    <row r="531" spans="1:9" ht="33" customHeight="1">
      <c r="A531" s="10" t="s">
        <v>183</v>
      </c>
      <c r="B531" s="11">
        <v>951</v>
      </c>
      <c r="C531" s="15" t="s">
        <v>162</v>
      </c>
      <c r="D531" s="15" t="s">
        <v>147</v>
      </c>
      <c r="E531" s="15" t="s">
        <v>963</v>
      </c>
      <c r="F531" s="15" t="s">
        <v>154</v>
      </c>
      <c r="G531" s="24">
        <f t="shared" si="90"/>
        <v>41.07</v>
      </c>
      <c r="H531" s="24">
        <f t="shared" si="90"/>
        <v>0</v>
      </c>
      <c r="I531" s="24">
        <f t="shared" si="90"/>
        <v>0</v>
      </c>
    </row>
    <row r="532" spans="1:9" ht="43.5" customHeight="1">
      <c r="A532" s="18" t="s">
        <v>184</v>
      </c>
      <c r="B532" s="11">
        <v>951</v>
      </c>
      <c r="C532" s="15" t="s">
        <v>162</v>
      </c>
      <c r="D532" s="15" t="s">
        <v>147</v>
      </c>
      <c r="E532" s="15" t="s">
        <v>963</v>
      </c>
      <c r="F532" s="15" t="s">
        <v>185</v>
      </c>
      <c r="G532" s="24">
        <v>41.07</v>
      </c>
      <c r="H532" s="24">
        <v>0</v>
      </c>
      <c r="I532" s="24">
        <v>0</v>
      </c>
    </row>
    <row r="533" spans="1:9" ht="32.25" customHeight="1">
      <c r="A533" s="217" t="s">
        <v>845</v>
      </c>
      <c r="B533" s="92">
        <v>951</v>
      </c>
      <c r="C533" s="90" t="s">
        <v>162</v>
      </c>
      <c r="D533" s="90" t="s">
        <v>147</v>
      </c>
      <c r="E533" s="90" t="s">
        <v>300</v>
      </c>
      <c r="F533" s="90" t="s">
        <v>379</v>
      </c>
      <c r="G533" s="25">
        <f>G537+G534</f>
        <v>74</v>
      </c>
      <c r="H533" s="25">
        <f>H537+H534</f>
        <v>0</v>
      </c>
      <c r="I533" s="25">
        <f>I537+I534</f>
        <v>0</v>
      </c>
    </row>
    <row r="534" spans="1:9" ht="43.5" customHeight="1" hidden="1">
      <c r="A534" s="120" t="s">
        <v>858</v>
      </c>
      <c r="B534" s="11">
        <v>951</v>
      </c>
      <c r="C534" s="15" t="s">
        <v>162</v>
      </c>
      <c r="D534" s="15" t="s">
        <v>147</v>
      </c>
      <c r="E534" s="15" t="s">
        <v>859</v>
      </c>
      <c r="F534" s="15" t="s">
        <v>379</v>
      </c>
      <c r="G534" s="24">
        <f aca="true" t="shared" si="91" ref="G534:I535">G535</f>
        <v>0</v>
      </c>
      <c r="H534" s="24">
        <f t="shared" si="91"/>
        <v>0</v>
      </c>
      <c r="I534" s="24">
        <f t="shared" si="91"/>
        <v>0</v>
      </c>
    </row>
    <row r="535" spans="1:9" ht="36" customHeight="1" hidden="1">
      <c r="A535" s="10" t="s">
        <v>183</v>
      </c>
      <c r="B535" s="11">
        <v>951</v>
      </c>
      <c r="C535" s="15" t="s">
        <v>162</v>
      </c>
      <c r="D535" s="15" t="s">
        <v>147</v>
      </c>
      <c r="E535" s="15" t="s">
        <v>859</v>
      </c>
      <c r="F535" s="15" t="s">
        <v>154</v>
      </c>
      <c r="G535" s="24">
        <f t="shared" si="91"/>
        <v>0</v>
      </c>
      <c r="H535" s="24">
        <f t="shared" si="91"/>
        <v>0</v>
      </c>
      <c r="I535" s="24">
        <f t="shared" si="91"/>
        <v>0</v>
      </c>
    </row>
    <row r="536" spans="1:9" ht="43.5" customHeight="1" hidden="1">
      <c r="A536" s="18" t="s">
        <v>184</v>
      </c>
      <c r="B536" s="11">
        <v>951</v>
      </c>
      <c r="C536" s="15" t="s">
        <v>162</v>
      </c>
      <c r="D536" s="15" t="s">
        <v>147</v>
      </c>
      <c r="E536" s="15" t="s">
        <v>859</v>
      </c>
      <c r="F536" s="15" t="s">
        <v>185</v>
      </c>
      <c r="G536" s="24"/>
      <c r="H536" s="24"/>
      <c r="I536" s="24"/>
    </row>
    <row r="537" spans="1:9" ht="58.5" customHeight="1">
      <c r="A537" s="18" t="s">
        <v>850</v>
      </c>
      <c r="B537" s="11">
        <v>951</v>
      </c>
      <c r="C537" s="15" t="s">
        <v>162</v>
      </c>
      <c r="D537" s="15" t="s">
        <v>147</v>
      </c>
      <c r="E537" s="15" t="s">
        <v>960</v>
      </c>
      <c r="F537" s="15" t="s">
        <v>379</v>
      </c>
      <c r="G537" s="24">
        <f aca="true" t="shared" si="92" ref="G537:I538">G538</f>
        <v>74</v>
      </c>
      <c r="H537" s="24">
        <f t="shared" si="92"/>
        <v>0</v>
      </c>
      <c r="I537" s="24">
        <f t="shared" si="92"/>
        <v>0</v>
      </c>
    </row>
    <row r="538" spans="1:9" ht="32.25" customHeight="1">
      <c r="A538" s="10" t="s">
        <v>183</v>
      </c>
      <c r="B538" s="11">
        <v>951</v>
      </c>
      <c r="C538" s="15" t="s">
        <v>162</v>
      </c>
      <c r="D538" s="15" t="s">
        <v>147</v>
      </c>
      <c r="E538" s="15" t="s">
        <v>960</v>
      </c>
      <c r="F538" s="15" t="s">
        <v>154</v>
      </c>
      <c r="G538" s="24">
        <f t="shared" si="92"/>
        <v>74</v>
      </c>
      <c r="H538" s="24">
        <f t="shared" si="92"/>
        <v>0</v>
      </c>
      <c r="I538" s="24">
        <f t="shared" si="92"/>
        <v>0</v>
      </c>
    </row>
    <row r="539" spans="1:9" ht="43.5" customHeight="1">
      <c r="A539" s="18" t="s">
        <v>184</v>
      </c>
      <c r="B539" s="11">
        <v>951</v>
      </c>
      <c r="C539" s="15" t="s">
        <v>162</v>
      </c>
      <c r="D539" s="15" t="s">
        <v>147</v>
      </c>
      <c r="E539" s="15" t="s">
        <v>960</v>
      </c>
      <c r="F539" s="15" t="s">
        <v>185</v>
      </c>
      <c r="G539" s="24">
        <v>74</v>
      </c>
      <c r="H539" s="24">
        <v>0</v>
      </c>
      <c r="I539" s="24">
        <v>0</v>
      </c>
    </row>
    <row r="540" spans="1:9" ht="36" customHeight="1">
      <c r="A540" s="121" t="s">
        <v>220</v>
      </c>
      <c r="B540" s="196">
        <v>951</v>
      </c>
      <c r="C540" s="90" t="s">
        <v>164</v>
      </c>
      <c r="D540" s="90" t="s">
        <v>146</v>
      </c>
      <c r="E540" s="90" t="s">
        <v>300</v>
      </c>
      <c r="F540" s="90" t="s">
        <v>379</v>
      </c>
      <c r="G540" s="25">
        <f>G541+G546</f>
        <v>110</v>
      </c>
      <c r="H540" s="25">
        <f>H541+H546</f>
        <v>110</v>
      </c>
      <c r="I540" s="25">
        <f>I541+I546</f>
        <v>110</v>
      </c>
    </row>
    <row r="541" spans="1:9" ht="75">
      <c r="A541" s="19" t="s">
        <v>790</v>
      </c>
      <c r="B541" s="122">
        <v>951</v>
      </c>
      <c r="C541" s="15" t="s">
        <v>164</v>
      </c>
      <c r="D541" s="15" t="s">
        <v>145</v>
      </c>
      <c r="E541" s="15" t="s">
        <v>300</v>
      </c>
      <c r="F541" s="15" t="s">
        <v>379</v>
      </c>
      <c r="G541" s="123">
        <f>G542</f>
        <v>110</v>
      </c>
      <c r="H541" s="123">
        <f aca="true" t="shared" si="93" ref="H541:I549">H542</f>
        <v>110</v>
      </c>
      <c r="I541" s="123">
        <f t="shared" si="93"/>
        <v>0</v>
      </c>
    </row>
    <row r="542" spans="1:9" ht="30">
      <c r="A542" s="10" t="s">
        <v>329</v>
      </c>
      <c r="B542" s="122">
        <v>951</v>
      </c>
      <c r="C542" s="15" t="s">
        <v>164</v>
      </c>
      <c r="D542" s="15" t="s">
        <v>145</v>
      </c>
      <c r="E542" s="15" t="s">
        <v>472</v>
      </c>
      <c r="F542" s="15" t="s">
        <v>379</v>
      </c>
      <c r="G542" s="123">
        <f>G543</f>
        <v>110</v>
      </c>
      <c r="H542" s="123">
        <f t="shared" si="93"/>
        <v>110</v>
      </c>
      <c r="I542" s="123">
        <f t="shared" si="93"/>
        <v>0</v>
      </c>
    </row>
    <row r="543" spans="1:9" ht="30">
      <c r="A543" s="10" t="s">
        <v>221</v>
      </c>
      <c r="B543" s="122">
        <v>951</v>
      </c>
      <c r="C543" s="15" t="s">
        <v>164</v>
      </c>
      <c r="D543" s="15" t="s">
        <v>145</v>
      </c>
      <c r="E543" s="15" t="s">
        <v>472</v>
      </c>
      <c r="F543" s="15" t="s">
        <v>379</v>
      </c>
      <c r="G543" s="123">
        <f>G544</f>
        <v>110</v>
      </c>
      <c r="H543" s="123">
        <f t="shared" si="93"/>
        <v>110</v>
      </c>
      <c r="I543" s="123">
        <f t="shared" si="93"/>
        <v>0</v>
      </c>
    </row>
    <row r="544" spans="1:9" ht="30.75" customHeight="1">
      <c r="A544" s="10" t="s">
        <v>202</v>
      </c>
      <c r="B544" s="122">
        <v>951</v>
      </c>
      <c r="C544" s="15" t="s">
        <v>164</v>
      </c>
      <c r="D544" s="15" t="s">
        <v>145</v>
      </c>
      <c r="E544" s="15" t="s">
        <v>472</v>
      </c>
      <c r="F544" s="15" t="s">
        <v>203</v>
      </c>
      <c r="G544" s="123">
        <f>G545</f>
        <v>110</v>
      </c>
      <c r="H544" s="123">
        <f t="shared" si="93"/>
        <v>110</v>
      </c>
      <c r="I544" s="123">
        <f t="shared" si="93"/>
        <v>0</v>
      </c>
    </row>
    <row r="545" spans="1:9" ht="18.75" customHeight="1">
      <c r="A545" s="10" t="s">
        <v>222</v>
      </c>
      <c r="B545" s="122">
        <v>951</v>
      </c>
      <c r="C545" s="15" t="s">
        <v>164</v>
      </c>
      <c r="D545" s="15" t="s">
        <v>145</v>
      </c>
      <c r="E545" s="15" t="s">
        <v>472</v>
      </c>
      <c r="F545" s="15" t="s">
        <v>310</v>
      </c>
      <c r="G545" s="24">
        <v>110</v>
      </c>
      <c r="H545" s="24">
        <v>110</v>
      </c>
      <c r="I545" s="24">
        <v>0</v>
      </c>
    </row>
    <row r="546" spans="1:9" s="26" customFormat="1" ht="30" customHeight="1">
      <c r="A546" s="19" t="s">
        <v>148</v>
      </c>
      <c r="B546" s="218">
        <v>951</v>
      </c>
      <c r="C546" s="91" t="s">
        <v>164</v>
      </c>
      <c r="D546" s="91" t="s">
        <v>145</v>
      </c>
      <c r="E546" s="91" t="s">
        <v>921</v>
      </c>
      <c r="F546" s="91" t="s">
        <v>379</v>
      </c>
      <c r="G546" s="125">
        <f>G547</f>
        <v>0</v>
      </c>
      <c r="H546" s="125">
        <f t="shared" si="93"/>
        <v>0</v>
      </c>
      <c r="I546" s="125">
        <f t="shared" si="93"/>
        <v>110</v>
      </c>
    </row>
    <row r="547" spans="1:9" ht="30" customHeight="1">
      <c r="A547" s="10" t="s">
        <v>329</v>
      </c>
      <c r="B547" s="122">
        <v>951</v>
      </c>
      <c r="C547" s="15" t="s">
        <v>164</v>
      </c>
      <c r="D547" s="15" t="s">
        <v>145</v>
      </c>
      <c r="E547" s="15" t="s">
        <v>921</v>
      </c>
      <c r="F547" s="15" t="s">
        <v>379</v>
      </c>
      <c r="G547" s="123">
        <f>G548</f>
        <v>0</v>
      </c>
      <c r="H547" s="123">
        <f t="shared" si="93"/>
        <v>0</v>
      </c>
      <c r="I547" s="123">
        <f t="shared" si="93"/>
        <v>110</v>
      </c>
    </row>
    <row r="548" spans="1:9" ht="18.75" customHeight="1">
      <c r="A548" s="10" t="s">
        <v>221</v>
      </c>
      <c r="B548" s="122">
        <v>951</v>
      </c>
      <c r="C548" s="15" t="s">
        <v>164</v>
      </c>
      <c r="D548" s="15" t="s">
        <v>145</v>
      </c>
      <c r="E548" s="15" t="s">
        <v>921</v>
      </c>
      <c r="F548" s="15" t="s">
        <v>203</v>
      </c>
      <c r="G548" s="123">
        <f>G549</f>
        <v>0</v>
      </c>
      <c r="H548" s="123">
        <f t="shared" si="93"/>
        <v>0</v>
      </c>
      <c r="I548" s="123">
        <f t="shared" si="93"/>
        <v>110</v>
      </c>
    </row>
    <row r="549" spans="1:9" ht="29.25" customHeight="1">
      <c r="A549" s="10" t="s">
        <v>202</v>
      </c>
      <c r="B549" s="122">
        <v>951</v>
      </c>
      <c r="C549" s="15" t="s">
        <v>164</v>
      </c>
      <c r="D549" s="15" t="s">
        <v>145</v>
      </c>
      <c r="E549" s="15" t="s">
        <v>921</v>
      </c>
      <c r="F549" s="15" t="s">
        <v>203</v>
      </c>
      <c r="G549" s="123">
        <f>G550</f>
        <v>0</v>
      </c>
      <c r="H549" s="123">
        <f t="shared" si="93"/>
        <v>0</v>
      </c>
      <c r="I549" s="123">
        <f t="shared" si="93"/>
        <v>110</v>
      </c>
    </row>
    <row r="550" spans="1:9" ht="18.75" customHeight="1">
      <c r="A550" s="10" t="s">
        <v>222</v>
      </c>
      <c r="B550" s="122">
        <v>952</v>
      </c>
      <c r="C550" s="15" t="s">
        <v>164</v>
      </c>
      <c r="D550" s="15" t="s">
        <v>145</v>
      </c>
      <c r="E550" s="15" t="s">
        <v>921</v>
      </c>
      <c r="F550" s="15" t="s">
        <v>310</v>
      </c>
      <c r="G550" s="24">
        <v>0</v>
      </c>
      <c r="H550" s="24">
        <v>0</v>
      </c>
      <c r="I550" s="24">
        <v>110</v>
      </c>
    </row>
    <row r="551" spans="1:9" ht="18.75" customHeight="1" hidden="1">
      <c r="A551" s="10"/>
      <c r="B551" s="122"/>
      <c r="C551" s="15"/>
      <c r="D551" s="15"/>
      <c r="E551" s="15"/>
      <c r="F551" s="15"/>
      <c r="G551" s="24"/>
      <c r="H551" s="24"/>
      <c r="I551" s="24"/>
    </row>
    <row r="552" spans="1:9" ht="30" customHeight="1">
      <c r="A552" s="195" t="s">
        <v>367</v>
      </c>
      <c r="B552" s="196" t="s">
        <v>380</v>
      </c>
      <c r="C552" s="196" t="s">
        <v>146</v>
      </c>
      <c r="D552" s="196" t="s">
        <v>146</v>
      </c>
      <c r="E552" s="196" t="s">
        <v>300</v>
      </c>
      <c r="F552" s="196" t="s">
        <v>379</v>
      </c>
      <c r="G552" s="210">
        <f>G553</f>
        <v>5089.713</v>
      </c>
      <c r="H552" s="210">
        <f aca="true" t="shared" si="94" ref="H552:I554">H553</f>
        <v>5089.713</v>
      </c>
      <c r="I552" s="210">
        <f t="shared" si="94"/>
        <v>5089.713</v>
      </c>
    </row>
    <row r="553" spans="1:9" ht="60">
      <c r="A553" s="10" t="s">
        <v>151</v>
      </c>
      <c r="B553" s="122" t="s">
        <v>380</v>
      </c>
      <c r="C553" s="15" t="s">
        <v>145</v>
      </c>
      <c r="D553" s="15" t="s">
        <v>152</v>
      </c>
      <c r="E553" s="15" t="s">
        <v>300</v>
      </c>
      <c r="F553" s="15" t="s">
        <v>379</v>
      </c>
      <c r="G553" s="24">
        <f>G554</f>
        <v>5089.713</v>
      </c>
      <c r="H553" s="24">
        <f t="shared" si="94"/>
        <v>5089.713</v>
      </c>
      <c r="I553" s="24">
        <f t="shared" si="94"/>
        <v>5089.713</v>
      </c>
    </row>
    <row r="554" spans="1:9" ht="30">
      <c r="A554" s="10" t="s">
        <v>148</v>
      </c>
      <c r="B554" s="122" t="s">
        <v>380</v>
      </c>
      <c r="C554" s="15" t="s">
        <v>145</v>
      </c>
      <c r="D554" s="15" t="s">
        <v>152</v>
      </c>
      <c r="E554" s="15" t="s">
        <v>14</v>
      </c>
      <c r="F554" s="15" t="s">
        <v>379</v>
      </c>
      <c r="G554" s="123">
        <f>G555</f>
        <v>5089.713</v>
      </c>
      <c r="H554" s="123">
        <f t="shared" si="94"/>
        <v>5089.713</v>
      </c>
      <c r="I554" s="123">
        <f t="shared" si="94"/>
        <v>5089.713</v>
      </c>
    </row>
    <row r="555" spans="1:9" ht="45">
      <c r="A555" s="10" t="s">
        <v>149</v>
      </c>
      <c r="B555" s="122" t="s">
        <v>380</v>
      </c>
      <c r="C555" s="15" t="s">
        <v>145</v>
      </c>
      <c r="D555" s="15" t="s">
        <v>152</v>
      </c>
      <c r="E555" s="15" t="s">
        <v>15</v>
      </c>
      <c r="F555" s="15" t="s">
        <v>379</v>
      </c>
      <c r="G555" s="123">
        <f>G561+G556</f>
        <v>5089.713</v>
      </c>
      <c r="H555" s="123">
        <f>H561+H556</f>
        <v>5089.713</v>
      </c>
      <c r="I555" s="123">
        <f>I561+I556</f>
        <v>5089.713</v>
      </c>
    </row>
    <row r="556" spans="1:9" ht="30">
      <c r="A556" s="10" t="s">
        <v>176</v>
      </c>
      <c r="B556" s="122" t="s">
        <v>380</v>
      </c>
      <c r="C556" s="15" t="s">
        <v>145</v>
      </c>
      <c r="D556" s="15" t="s">
        <v>152</v>
      </c>
      <c r="E556" s="15" t="s">
        <v>17</v>
      </c>
      <c r="F556" s="15" t="s">
        <v>379</v>
      </c>
      <c r="G556" s="123">
        <f>G557+G559</f>
        <v>2206.4339999999997</v>
      </c>
      <c r="H556" s="123">
        <f>H557+H559</f>
        <v>2206.4339999999997</v>
      </c>
      <c r="I556" s="123">
        <f>I557+I559</f>
        <v>2206.4339999999997</v>
      </c>
    </row>
    <row r="557" spans="1:9" ht="76.5" customHeight="1">
      <c r="A557" s="10" t="s">
        <v>180</v>
      </c>
      <c r="B557" s="122" t="s">
        <v>380</v>
      </c>
      <c r="C557" s="15" t="s">
        <v>145</v>
      </c>
      <c r="D557" s="15" t="s">
        <v>152</v>
      </c>
      <c r="E557" s="15" t="s">
        <v>17</v>
      </c>
      <c r="F557" s="15" t="s">
        <v>150</v>
      </c>
      <c r="G557" s="123">
        <f>G558</f>
        <v>2191.4339999999997</v>
      </c>
      <c r="H557" s="123">
        <f>H558</f>
        <v>2191.4339999999997</v>
      </c>
      <c r="I557" s="123">
        <f>I558</f>
        <v>2191.4339999999997</v>
      </c>
    </row>
    <row r="558" spans="1:9" ht="33" customHeight="1">
      <c r="A558" s="10" t="s">
        <v>182</v>
      </c>
      <c r="B558" s="122" t="s">
        <v>380</v>
      </c>
      <c r="C558" s="15" t="s">
        <v>145</v>
      </c>
      <c r="D558" s="15" t="s">
        <v>152</v>
      </c>
      <c r="E558" s="15" t="s">
        <v>17</v>
      </c>
      <c r="F558" s="15" t="s">
        <v>181</v>
      </c>
      <c r="G558" s="123">
        <f>1683.129+508.305</f>
        <v>2191.4339999999997</v>
      </c>
      <c r="H558" s="123">
        <f>1683.129+508.305</f>
        <v>2191.4339999999997</v>
      </c>
      <c r="I558" s="123">
        <f>1683.129+508.305</f>
        <v>2191.4339999999997</v>
      </c>
    </row>
    <row r="559" spans="1:9" ht="33" customHeight="1">
      <c r="A559" s="10" t="s">
        <v>183</v>
      </c>
      <c r="B559" s="122" t="s">
        <v>380</v>
      </c>
      <c r="C559" s="15" t="s">
        <v>145</v>
      </c>
      <c r="D559" s="15" t="s">
        <v>152</v>
      </c>
      <c r="E559" s="15" t="s">
        <v>17</v>
      </c>
      <c r="F559" s="15" t="s">
        <v>154</v>
      </c>
      <c r="G559" s="123">
        <f>G560</f>
        <v>15</v>
      </c>
      <c r="H559" s="123">
        <f>H560</f>
        <v>15</v>
      </c>
      <c r="I559" s="123">
        <f>I560</f>
        <v>15</v>
      </c>
    </row>
    <row r="560" spans="1:9" ht="48" customHeight="1">
      <c r="A560" s="10" t="s">
        <v>184</v>
      </c>
      <c r="B560" s="122" t="s">
        <v>380</v>
      </c>
      <c r="C560" s="15" t="s">
        <v>145</v>
      </c>
      <c r="D560" s="15" t="s">
        <v>152</v>
      </c>
      <c r="E560" s="15" t="s">
        <v>17</v>
      </c>
      <c r="F560" s="15" t="s">
        <v>185</v>
      </c>
      <c r="G560" s="123">
        <v>15</v>
      </c>
      <c r="H560" s="123">
        <v>15</v>
      </c>
      <c r="I560" s="123">
        <v>15</v>
      </c>
    </row>
    <row r="561" spans="1:9" ht="45" customHeight="1">
      <c r="A561" s="10" t="s">
        <v>153</v>
      </c>
      <c r="B561" s="122" t="s">
        <v>380</v>
      </c>
      <c r="C561" s="15" t="s">
        <v>145</v>
      </c>
      <c r="D561" s="15" t="s">
        <v>152</v>
      </c>
      <c r="E561" s="15" t="s">
        <v>18</v>
      </c>
      <c r="F561" s="15" t="s">
        <v>379</v>
      </c>
      <c r="G561" s="123">
        <f>G562+G564+G566</f>
        <v>2883.279</v>
      </c>
      <c r="H561" s="123">
        <f>H562+H564+H566</f>
        <v>2883.279</v>
      </c>
      <c r="I561" s="123">
        <f>I562+I564+I566</f>
        <v>2883.279</v>
      </c>
    </row>
    <row r="562" spans="1:9" ht="75" customHeight="1">
      <c r="A562" s="10" t="s">
        <v>180</v>
      </c>
      <c r="B562" s="122" t="s">
        <v>380</v>
      </c>
      <c r="C562" s="15" t="s">
        <v>145</v>
      </c>
      <c r="D562" s="15" t="s">
        <v>152</v>
      </c>
      <c r="E562" s="15" t="s">
        <v>18</v>
      </c>
      <c r="F562" s="15" t="s">
        <v>150</v>
      </c>
      <c r="G562" s="123">
        <f>G563</f>
        <v>1561.6</v>
      </c>
      <c r="H562" s="123">
        <f>H563</f>
        <v>2452.379</v>
      </c>
      <c r="I562" s="123">
        <f>I563</f>
        <v>2452.379</v>
      </c>
    </row>
    <row r="563" spans="1:9" ht="31.5" customHeight="1">
      <c r="A563" s="10" t="s">
        <v>182</v>
      </c>
      <c r="B563" s="122" t="s">
        <v>380</v>
      </c>
      <c r="C563" s="15" t="s">
        <v>145</v>
      </c>
      <c r="D563" s="15" t="s">
        <v>152</v>
      </c>
      <c r="E563" s="15" t="s">
        <v>18</v>
      </c>
      <c r="F563" s="15" t="s">
        <v>181</v>
      </c>
      <c r="G563" s="24">
        <f>1883.548+568.831-890.779</f>
        <v>1561.6</v>
      </c>
      <c r="H563" s="24">
        <f>1883.548+568.831</f>
        <v>2452.379</v>
      </c>
      <c r="I563" s="24">
        <f>1883.548+568.831</f>
        <v>2452.379</v>
      </c>
    </row>
    <row r="564" spans="1:9" ht="30">
      <c r="A564" s="10" t="s">
        <v>183</v>
      </c>
      <c r="B564" s="122" t="s">
        <v>380</v>
      </c>
      <c r="C564" s="15" t="s">
        <v>145</v>
      </c>
      <c r="D564" s="15" t="s">
        <v>152</v>
      </c>
      <c r="E564" s="15" t="s">
        <v>18</v>
      </c>
      <c r="F564" s="15" t="s">
        <v>154</v>
      </c>
      <c r="G564" s="24">
        <f>G565</f>
        <v>1316.679</v>
      </c>
      <c r="H564" s="24">
        <f>H565</f>
        <v>425.9</v>
      </c>
      <c r="I564" s="24">
        <f>I565</f>
        <v>425.9</v>
      </c>
    </row>
    <row r="565" spans="1:9" ht="45">
      <c r="A565" s="10" t="s">
        <v>184</v>
      </c>
      <c r="B565" s="122" t="s">
        <v>380</v>
      </c>
      <c r="C565" s="15" t="s">
        <v>145</v>
      </c>
      <c r="D565" s="15" t="s">
        <v>152</v>
      </c>
      <c r="E565" s="15" t="s">
        <v>18</v>
      </c>
      <c r="F565" s="15" t="s">
        <v>185</v>
      </c>
      <c r="G565" s="24">
        <f>425.9+890.779</f>
        <v>1316.679</v>
      </c>
      <c r="H565" s="24">
        <v>425.9</v>
      </c>
      <c r="I565" s="24">
        <v>425.9</v>
      </c>
    </row>
    <row r="566" spans="1:9" ht="15">
      <c r="A566" s="10" t="s">
        <v>188</v>
      </c>
      <c r="B566" s="11" t="s">
        <v>380</v>
      </c>
      <c r="C566" s="15" t="s">
        <v>145</v>
      </c>
      <c r="D566" s="15" t="s">
        <v>152</v>
      </c>
      <c r="E566" s="15" t="s">
        <v>18</v>
      </c>
      <c r="F566" s="15" t="s">
        <v>189</v>
      </c>
      <c r="G566" s="24">
        <f>G567</f>
        <v>5</v>
      </c>
      <c r="H566" s="24">
        <f>H567</f>
        <v>5</v>
      </c>
      <c r="I566" s="24">
        <f>I567</f>
        <v>5</v>
      </c>
    </row>
    <row r="567" spans="1:9" ht="15">
      <c r="A567" s="10" t="s">
        <v>186</v>
      </c>
      <c r="B567" s="11" t="s">
        <v>380</v>
      </c>
      <c r="C567" s="15" t="s">
        <v>145</v>
      </c>
      <c r="D567" s="15" t="s">
        <v>152</v>
      </c>
      <c r="E567" s="15" t="s">
        <v>18</v>
      </c>
      <c r="F567" s="15" t="s">
        <v>187</v>
      </c>
      <c r="G567" s="24">
        <v>5</v>
      </c>
      <c r="H567" s="24">
        <v>5</v>
      </c>
      <c r="I567" s="24">
        <v>5</v>
      </c>
    </row>
    <row r="568" spans="1:11" ht="45" customHeight="1">
      <c r="A568" s="195" t="s">
        <v>562</v>
      </c>
      <c r="B568" s="196" t="s">
        <v>383</v>
      </c>
      <c r="C568" s="196" t="s">
        <v>146</v>
      </c>
      <c r="D568" s="196" t="s">
        <v>146</v>
      </c>
      <c r="E568" s="196" t="s">
        <v>300</v>
      </c>
      <c r="F568" s="196" t="s">
        <v>379</v>
      </c>
      <c r="G568" s="210">
        <f>G569+G578+G581+G587+G593</f>
        <v>30911.293999999994</v>
      </c>
      <c r="H568" s="210">
        <f>H569+H578+H581+H587+H593</f>
        <v>20375.262</v>
      </c>
      <c r="I568" s="210">
        <f>I569+I578+I581+I587+I593</f>
        <v>20375.262</v>
      </c>
      <c r="J568" s="14">
        <v>27817.294</v>
      </c>
      <c r="K568" s="190"/>
    </row>
    <row r="569" spans="1:9" ht="45.75" customHeight="1">
      <c r="A569" s="198" t="s">
        <v>368</v>
      </c>
      <c r="B569" s="122" t="s">
        <v>383</v>
      </c>
      <c r="C569" s="15" t="s">
        <v>145</v>
      </c>
      <c r="D569" s="15" t="s">
        <v>158</v>
      </c>
      <c r="E569" s="15" t="s">
        <v>300</v>
      </c>
      <c r="F569" s="15" t="s">
        <v>379</v>
      </c>
      <c r="G569" s="123">
        <f aca="true" t="shared" si="95" ref="G569:I570">G570</f>
        <v>8866.382</v>
      </c>
      <c r="H569" s="123">
        <f t="shared" si="95"/>
        <v>8896.382</v>
      </c>
      <c r="I569" s="123">
        <f t="shared" si="95"/>
        <v>8896.382</v>
      </c>
    </row>
    <row r="570" spans="1:9" ht="42.75" customHeight="1">
      <c r="A570" s="198" t="s">
        <v>149</v>
      </c>
      <c r="B570" s="122" t="s">
        <v>383</v>
      </c>
      <c r="C570" s="15" t="s">
        <v>145</v>
      </c>
      <c r="D570" s="15" t="s">
        <v>158</v>
      </c>
      <c r="E570" s="15" t="s">
        <v>14</v>
      </c>
      <c r="F570" s="15" t="s">
        <v>379</v>
      </c>
      <c r="G570" s="123">
        <f t="shared" si="95"/>
        <v>8866.382</v>
      </c>
      <c r="H570" s="123">
        <f t="shared" si="95"/>
        <v>8896.382</v>
      </c>
      <c r="I570" s="123">
        <f t="shared" si="95"/>
        <v>8896.382</v>
      </c>
    </row>
    <row r="571" spans="1:9" ht="45">
      <c r="A571" s="10" t="s">
        <v>273</v>
      </c>
      <c r="B571" s="122" t="s">
        <v>383</v>
      </c>
      <c r="C571" s="15" t="s">
        <v>145</v>
      </c>
      <c r="D571" s="15" t="s">
        <v>158</v>
      </c>
      <c r="E571" s="15" t="s">
        <v>15</v>
      </c>
      <c r="F571" s="15" t="s">
        <v>379</v>
      </c>
      <c r="G571" s="123">
        <f>G572+G574+G576+G590</f>
        <v>8866.382</v>
      </c>
      <c r="H571" s="123">
        <f>H572+H574+H576+H590</f>
        <v>8896.382</v>
      </c>
      <c r="I571" s="123">
        <f>I572+I574+I576+I590</f>
        <v>8896.382</v>
      </c>
    </row>
    <row r="572" spans="1:9" ht="78" customHeight="1">
      <c r="A572" s="10" t="s">
        <v>180</v>
      </c>
      <c r="B572" s="122" t="s">
        <v>383</v>
      </c>
      <c r="C572" s="15" t="s">
        <v>145</v>
      </c>
      <c r="D572" s="15" t="s">
        <v>158</v>
      </c>
      <c r="E572" s="15" t="s">
        <v>18</v>
      </c>
      <c r="F572" s="15" t="s">
        <v>150</v>
      </c>
      <c r="G572" s="123">
        <f>G573</f>
        <v>7365.081999999999</v>
      </c>
      <c r="H572" s="123">
        <f>H573</f>
        <v>7395.081999999999</v>
      </c>
      <c r="I572" s="123">
        <f>I573</f>
        <v>7395.081999999999</v>
      </c>
    </row>
    <row r="573" spans="1:9" ht="30">
      <c r="A573" s="10" t="s">
        <v>182</v>
      </c>
      <c r="B573" s="122" t="s">
        <v>383</v>
      </c>
      <c r="C573" s="15" t="s">
        <v>145</v>
      </c>
      <c r="D573" s="15" t="s">
        <v>158</v>
      </c>
      <c r="E573" s="15" t="s">
        <v>18</v>
      </c>
      <c r="F573" s="15" t="s">
        <v>181</v>
      </c>
      <c r="G573" s="24">
        <f>5669.802+13+1712.28-30</f>
        <v>7365.081999999999</v>
      </c>
      <c r="H573" s="24">
        <f>5669.802+13+1712.28</f>
        <v>7395.081999999999</v>
      </c>
      <c r="I573" s="24">
        <f>5669.802+13+1712.28</f>
        <v>7395.081999999999</v>
      </c>
    </row>
    <row r="574" spans="1:9" ht="30">
      <c r="A574" s="10" t="s">
        <v>183</v>
      </c>
      <c r="B574" s="122" t="s">
        <v>383</v>
      </c>
      <c r="C574" s="15" t="s">
        <v>145</v>
      </c>
      <c r="D574" s="15" t="s">
        <v>158</v>
      </c>
      <c r="E574" s="15" t="s">
        <v>18</v>
      </c>
      <c r="F574" s="15" t="s">
        <v>154</v>
      </c>
      <c r="G574" s="123">
        <f>G575</f>
        <v>1499.3</v>
      </c>
      <c r="H574" s="123">
        <f>H575</f>
        <v>1499.3</v>
      </c>
      <c r="I574" s="123">
        <f>I575</f>
        <v>1499.3</v>
      </c>
    </row>
    <row r="575" spans="1:9" ht="45">
      <c r="A575" s="10" t="s">
        <v>184</v>
      </c>
      <c r="B575" s="122" t="s">
        <v>383</v>
      </c>
      <c r="C575" s="15" t="s">
        <v>145</v>
      </c>
      <c r="D575" s="15" t="s">
        <v>158</v>
      </c>
      <c r="E575" s="15" t="s">
        <v>18</v>
      </c>
      <c r="F575" s="15" t="s">
        <v>185</v>
      </c>
      <c r="G575" s="24">
        <v>1499.3</v>
      </c>
      <c r="H575" s="24">
        <v>1499.3</v>
      </c>
      <c r="I575" s="24">
        <v>1499.3</v>
      </c>
    </row>
    <row r="576" spans="1:9" ht="15">
      <c r="A576" s="10" t="s">
        <v>188</v>
      </c>
      <c r="B576" s="122" t="s">
        <v>383</v>
      </c>
      <c r="C576" s="15" t="s">
        <v>145</v>
      </c>
      <c r="D576" s="15" t="s">
        <v>158</v>
      </c>
      <c r="E576" s="15" t="s">
        <v>18</v>
      </c>
      <c r="F576" s="15" t="s">
        <v>189</v>
      </c>
      <c r="G576" s="123">
        <f>G577</f>
        <v>2</v>
      </c>
      <c r="H576" s="123">
        <f>H577</f>
        <v>2</v>
      </c>
      <c r="I576" s="123">
        <f>I577</f>
        <v>2</v>
      </c>
    </row>
    <row r="577" spans="1:9" ht="15">
      <c r="A577" s="10" t="s">
        <v>186</v>
      </c>
      <c r="B577" s="122" t="s">
        <v>383</v>
      </c>
      <c r="C577" s="15" t="s">
        <v>145</v>
      </c>
      <c r="D577" s="15" t="s">
        <v>158</v>
      </c>
      <c r="E577" s="15" t="s">
        <v>18</v>
      </c>
      <c r="F577" s="15" t="s">
        <v>187</v>
      </c>
      <c r="G577" s="24">
        <v>2</v>
      </c>
      <c r="H577" s="24">
        <v>2</v>
      </c>
      <c r="I577" s="24">
        <v>2</v>
      </c>
    </row>
    <row r="578" spans="1:9" ht="15" hidden="1">
      <c r="A578" s="10" t="s">
        <v>192</v>
      </c>
      <c r="B578" s="122" t="s">
        <v>383</v>
      </c>
      <c r="C578" s="15" t="s">
        <v>145</v>
      </c>
      <c r="D578" s="15" t="s">
        <v>158</v>
      </c>
      <c r="E578" s="15" t="s">
        <v>302</v>
      </c>
      <c r="F578" s="15" t="s">
        <v>379</v>
      </c>
      <c r="G578" s="123">
        <f aca="true" t="shared" si="96" ref="G578:I579">G579</f>
        <v>0</v>
      </c>
      <c r="H578" s="123">
        <f t="shared" si="96"/>
        <v>0</v>
      </c>
      <c r="I578" s="123">
        <f t="shared" si="96"/>
        <v>0</v>
      </c>
    </row>
    <row r="579" spans="1:9" ht="15" hidden="1">
      <c r="A579" s="10" t="s">
        <v>188</v>
      </c>
      <c r="B579" s="122" t="s">
        <v>383</v>
      </c>
      <c r="C579" s="15" t="s">
        <v>145</v>
      </c>
      <c r="D579" s="15" t="s">
        <v>158</v>
      </c>
      <c r="E579" s="15" t="s">
        <v>302</v>
      </c>
      <c r="F579" s="15" t="s">
        <v>189</v>
      </c>
      <c r="G579" s="123">
        <f t="shared" si="96"/>
        <v>0</v>
      </c>
      <c r="H579" s="123">
        <f t="shared" si="96"/>
        <v>0</v>
      </c>
      <c r="I579" s="123">
        <f t="shared" si="96"/>
        <v>0</v>
      </c>
    </row>
    <row r="580" spans="1:9" ht="15" hidden="1">
      <c r="A580" s="10" t="s">
        <v>192</v>
      </c>
      <c r="B580" s="122" t="s">
        <v>383</v>
      </c>
      <c r="C580" s="15" t="s">
        <v>145</v>
      </c>
      <c r="D580" s="15" t="s">
        <v>158</v>
      </c>
      <c r="E580" s="15" t="s">
        <v>302</v>
      </c>
      <c r="F580" s="15" t="s">
        <v>193</v>
      </c>
      <c r="G580" s="123"/>
      <c r="H580" s="123"/>
      <c r="I580" s="123"/>
    </row>
    <row r="581" spans="1:9" ht="30" hidden="1">
      <c r="A581" s="120" t="s">
        <v>452</v>
      </c>
      <c r="B581" s="98" t="s">
        <v>383</v>
      </c>
      <c r="C581" s="91" t="s">
        <v>145</v>
      </c>
      <c r="D581" s="91" t="s">
        <v>361</v>
      </c>
      <c r="E581" s="91" t="s">
        <v>300</v>
      </c>
      <c r="F581" s="91" t="s">
        <v>379</v>
      </c>
      <c r="G581" s="96">
        <f>G582</f>
        <v>0</v>
      </c>
      <c r="H581" s="96">
        <f aca="true" t="shared" si="97" ref="H581:I585">H582</f>
        <v>0</v>
      </c>
      <c r="I581" s="96">
        <f t="shared" si="97"/>
        <v>0</v>
      </c>
    </row>
    <row r="582" spans="1:9" ht="30" hidden="1">
      <c r="A582" s="10" t="s">
        <v>453</v>
      </c>
      <c r="B582" s="122" t="s">
        <v>383</v>
      </c>
      <c r="C582" s="15" t="s">
        <v>145</v>
      </c>
      <c r="D582" s="15" t="s">
        <v>361</v>
      </c>
      <c r="E582" s="15" t="s">
        <v>14</v>
      </c>
      <c r="F582" s="15" t="s">
        <v>379</v>
      </c>
      <c r="G582" s="123">
        <f>G583</f>
        <v>0</v>
      </c>
      <c r="H582" s="123">
        <f t="shared" si="97"/>
        <v>0</v>
      </c>
      <c r="I582" s="123">
        <f t="shared" si="97"/>
        <v>0</v>
      </c>
    </row>
    <row r="583" spans="1:9" ht="45" hidden="1">
      <c r="A583" s="10" t="s">
        <v>149</v>
      </c>
      <c r="B583" s="122" t="s">
        <v>383</v>
      </c>
      <c r="C583" s="15" t="s">
        <v>145</v>
      </c>
      <c r="D583" s="15" t="s">
        <v>361</v>
      </c>
      <c r="E583" s="15" t="s">
        <v>15</v>
      </c>
      <c r="F583" s="15" t="s">
        <v>379</v>
      </c>
      <c r="G583" s="123">
        <f>G584</f>
        <v>0</v>
      </c>
      <c r="H583" s="123">
        <f t="shared" si="97"/>
        <v>0</v>
      </c>
      <c r="I583" s="123">
        <f t="shared" si="97"/>
        <v>0</v>
      </c>
    </row>
    <row r="584" spans="1:9" ht="30" hidden="1">
      <c r="A584" s="10" t="s">
        <v>454</v>
      </c>
      <c r="B584" s="122" t="s">
        <v>383</v>
      </c>
      <c r="C584" s="15" t="s">
        <v>145</v>
      </c>
      <c r="D584" s="15" t="s">
        <v>361</v>
      </c>
      <c r="E584" s="15" t="s">
        <v>455</v>
      </c>
      <c r="F584" s="15" t="s">
        <v>379</v>
      </c>
      <c r="G584" s="123">
        <f>G585</f>
        <v>0</v>
      </c>
      <c r="H584" s="123">
        <f t="shared" si="97"/>
        <v>0</v>
      </c>
      <c r="I584" s="123">
        <f t="shared" si="97"/>
        <v>0</v>
      </c>
    </row>
    <row r="585" spans="1:9" ht="15" hidden="1">
      <c r="A585" s="10" t="s">
        <v>188</v>
      </c>
      <c r="B585" s="122" t="s">
        <v>383</v>
      </c>
      <c r="C585" s="15" t="s">
        <v>145</v>
      </c>
      <c r="D585" s="15" t="s">
        <v>361</v>
      </c>
      <c r="E585" s="15" t="s">
        <v>455</v>
      </c>
      <c r="F585" s="15" t="s">
        <v>189</v>
      </c>
      <c r="G585" s="123">
        <f>G586</f>
        <v>0</v>
      </c>
      <c r="H585" s="123">
        <f t="shared" si="97"/>
        <v>0</v>
      </c>
      <c r="I585" s="123">
        <f t="shared" si="97"/>
        <v>0</v>
      </c>
    </row>
    <row r="586" spans="1:9" ht="15" hidden="1">
      <c r="A586" s="75" t="s">
        <v>499</v>
      </c>
      <c r="B586" s="122" t="s">
        <v>383</v>
      </c>
      <c r="C586" s="15" t="s">
        <v>145</v>
      </c>
      <c r="D586" s="15" t="s">
        <v>361</v>
      </c>
      <c r="E586" s="15" t="s">
        <v>455</v>
      </c>
      <c r="F586" s="15" t="s">
        <v>500</v>
      </c>
      <c r="G586" s="123"/>
      <c r="H586" s="123"/>
      <c r="I586" s="123"/>
    </row>
    <row r="587" spans="1:9" ht="15" hidden="1">
      <c r="A587" s="19" t="s">
        <v>192</v>
      </c>
      <c r="B587" s="98" t="s">
        <v>383</v>
      </c>
      <c r="C587" s="91" t="s">
        <v>145</v>
      </c>
      <c r="D587" s="91" t="s">
        <v>164</v>
      </c>
      <c r="E587" s="91" t="s">
        <v>22</v>
      </c>
      <c r="F587" s="91" t="s">
        <v>379</v>
      </c>
      <c r="G587" s="96">
        <f aca="true" t="shared" si="98" ref="G587:I588">G588</f>
        <v>0</v>
      </c>
      <c r="H587" s="96">
        <f t="shared" si="98"/>
        <v>0</v>
      </c>
      <c r="I587" s="96">
        <f t="shared" si="98"/>
        <v>0</v>
      </c>
    </row>
    <row r="588" spans="1:9" ht="15" hidden="1">
      <c r="A588" s="10" t="s">
        <v>188</v>
      </c>
      <c r="B588" s="11" t="s">
        <v>383</v>
      </c>
      <c r="C588" s="15" t="s">
        <v>145</v>
      </c>
      <c r="D588" s="15" t="s">
        <v>164</v>
      </c>
      <c r="E588" s="15" t="s">
        <v>22</v>
      </c>
      <c r="F588" s="15" t="s">
        <v>189</v>
      </c>
      <c r="G588" s="24">
        <f t="shared" si="98"/>
        <v>0</v>
      </c>
      <c r="H588" s="24">
        <f t="shared" si="98"/>
        <v>0</v>
      </c>
      <c r="I588" s="24">
        <f t="shared" si="98"/>
        <v>0</v>
      </c>
    </row>
    <row r="589" spans="1:9" ht="15" hidden="1">
      <c r="A589" s="10" t="s">
        <v>192</v>
      </c>
      <c r="B589" s="11" t="s">
        <v>383</v>
      </c>
      <c r="C589" s="15" t="s">
        <v>145</v>
      </c>
      <c r="D589" s="15" t="s">
        <v>164</v>
      </c>
      <c r="E589" s="15" t="s">
        <v>22</v>
      </c>
      <c r="F589" s="15" t="s">
        <v>193</v>
      </c>
      <c r="G589" s="24"/>
      <c r="H589" s="24"/>
      <c r="I589" s="24"/>
    </row>
    <row r="590" spans="1:9" ht="15" hidden="1">
      <c r="A590" s="19" t="s">
        <v>192</v>
      </c>
      <c r="B590" s="98" t="s">
        <v>383</v>
      </c>
      <c r="C590" s="91" t="s">
        <v>145</v>
      </c>
      <c r="D590" s="91" t="s">
        <v>164</v>
      </c>
      <c r="E590" s="91" t="s">
        <v>22</v>
      </c>
      <c r="F590" s="91" t="s">
        <v>379</v>
      </c>
      <c r="G590" s="96">
        <f aca="true" t="shared" si="99" ref="G590:I591">G591</f>
        <v>0</v>
      </c>
      <c r="H590" s="96">
        <f t="shared" si="99"/>
        <v>0</v>
      </c>
      <c r="I590" s="96">
        <f t="shared" si="99"/>
        <v>0</v>
      </c>
    </row>
    <row r="591" spans="1:9" ht="15" hidden="1">
      <c r="A591" s="10" t="s">
        <v>188</v>
      </c>
      <c r="B591" s="11" t="s">
        <v>383</v>
      </c>
      <c r="C591" s="15" t="s">
        <v>145</v>
      </c>
      <c r="D591" s="15" t="s">
        <v>164</v>
      </c>
      <c r="E591" s="15" t="s">
        <v>22</v>
      </c>
      <c r="F591" s="15" t="s">
        <v>189</v>
      </c>
      <c r="G591" s="24">
        <f t="shared" si="99"/>
        <v>0</v>
      </c>
      <c r="H591" s="24">
        <f t="shared" si="99"/>
        <v>0</v>
      </c>
      <c r="I591" s="24">
        <f t="shared" si="99"/>
        <v>0</v>
      </c>
    </row>
    <row r="592" spans="1:9" ht="15" hidden="1">
      <c r="A592" s="10" t="s">
        <v>192</v>
      </c>
      <c r="B592" s="11" t="s">
        <v>383</v>
      </c>
      <c r="C592" s="15" t="s">
        <v>145</v>
      </c>
      <c r="D592" s="15" t="s">
        <v>164</v>
      </c>
      <c r="E592" s="15" t="s">
        <v>22</v>
      </c>
      <c r="F592" s="15" t="s">
        <v>193</v>
      </c>
      <c r="G592" s="24"/>
      <c r="H592" s="24"/>
      <c r="I592" s="24"/>
    </row>
    <row r="593" spans="1:9" ht="75">
      <c r="A593" s="23" t="s">
        <v>790</v>
      </c>
      <c r="B593" s="93" t="s">
        <v>383</v>
      </c>
      <c r="C593" s="89" t="s">
        <v>224</v>
      </c>
      <c r="D593" s="89" t="s">
        <v>146</v>
      </c>
      <c r="E593" s="89" t="s">
        <v>476</v>
      </c>
      <c r="F593" s="89" t="s">
        <v>379</v>
      </c>
      <c r="G593" s="202">
        <f>G594+G602+G604+G608+G595+G612+G614+G617</f>
        <v>22044.911999999997</v>
      </c>
      <c r="H593" s="202">
        <f>H594+H602+H604+H608+H595+H612+H614+H617</f>
        <v>11478.88</v>
      </c>
      <c r="I593" s="202">
        <f>I594+I602+I604+I608+I595+I612+I614+I617</f>
        <v>11478.88</v>
      </c>
    </row>
    <row r="594" spans="1:9" ht="48" customHeight="1">
      <c r="A594" s="10" t="s">
        <v>225</v>
      </c>
      <c r="B594" s="122" t="s">
        <v>383</v>
      </c>
      <c r="C594" s="15" t="s">
        <v>224</v>
      </c>
      <c r="D594" s="15" t="s">
        <v>145</v>
      </c>
      <c r="E594" s="15" t="s">
        <v>476</v>
      </c>
      <c r="F594" s="15" t="s">
        <v>379</v>
      </c>
      <c r="G594" s="24">
        <f>G599</f>
        <v>7872.032</v>
      </c>
      <c r="H594" s="24">
        <f>H599</f>
        <v>650</v>
      </c>
      <c r="I594" s="24">
        <f>I599</f>
        <v>0</v>
      </c>
    </row>
    <row r="595" spans="1:9" ht="45">
      <c r="A595" s="19" t="s">
        <v>226</v>
      </c>
      <c r="B595" s="122" t="s">
        <v>383</v>
      </c>
      <c r="C595" s="91" t="s">
        <v>224</v>
      </c>
      <c r="D595" s="91" t="s">
        <v>145</v>
      </c>
      <c r="E595" s="91" t="s">
        <v>469</v>
      </c>
      <c r="F595" s="91" t="s">
        <v>379</v>
      </c>
      <c r="G595" s="96">
        <f>G596</f>
        <v>10728.88</v>
      </c>
      <c r="H595" s="96">
        <f aca="true" t="shared" si="100" ref="H595:I597">H596</f>
        <v>10728.88</v>
      </c>
      <c r="I595" s="96">
        <f t="shared" si="100"/>
        <v>0</v>
      </c>
    </row>
    <row r="596" spans="1:9" ht="15">
      <c r="A596" s="10" t="s">
        <v>194</v>
      </c>
      <c r="B596" s="122" t="s">
        <v>383</v>
      </c>
      <c r="C596" s="15" t="s">
        <v>224</v>
      </c>
      <c r="D596" s="15" t="s">
        <v>145</v>
      </c>
      <c r="E596" s="15" t="s">
        <v>469</v>
      </c>
      <c r="F596" s="15" t="s">
        <v>379</v>
      </c>
      <c r="G596" s="24">
        <f>G597</f>
        <v>10728.88</v>
      </c>
      <c r="H596" s="24">
        <f t="shared" si="100"/>
        <v>10728.88</v>
      </c>
      <c r="I596" s="24">
        <f t="shared" si="100"/>
        <v>0</v>
      </c>
    </row>
    <row r="597" spans="1:9" ht="120">
      <c r="A597" s="19" t="s">
        <v>313</v>
      </c>
      <c r="B597" s="122" t="s">
        <v>383</v>
      </c>
      <c r="C597" s="15" t="s">
        <v>224</v>
      </c>
      <c r="D597" s="15" t="s">
        <v>145</v>
      </c>
      <c r="E597" s="15" t="s">
        <v>469</v>
      </c>
      <c r="F597" s="15" t="s">
        <v>379</v>
      </c>
      <c r="G597" s="24">
        <f>G598</f>
        <v>10728.88</v>
      </c>
      <c r="H597" s="24">
        <f t="shared" si="100"/>
        <v>10728.88</v>
      </c>
      <c r="I597" s="24">
        <f t="shared" si="100"/>
        <v>0</v>
      </c>
    </row>
    <row r="598" spans="1:9" ht="15">
      <c r="A598" s="10" t="s">
        <v>204</v>
      </c>
      <c r="B598" s="122" t="s">
        <v>383</v>
      </c>
      <c r="C598" s="15" t="s">
        <v>224</v>
      </c>
      <c r="D598" s="15" t="s">
        <v>145</v>
      </c>
      <c r="E598" s="15" t="s">
        <v>469</v>
      </c>
      <c r="F598" s="15" t="s">
        <v>205</v>
      </c>
      <c r="G598" s="24">
        <v>10728.88</v>
      </c>
      <c r="H598" s="24">
        <v>10728.88</v>
      </c>
      <c r="I598" s="24">
        <v>0</v>
      </c>
    </row>
    <row r="599" spans="1:9" ht="45">
      <c r="A599" s="19" t="s">
        <v>295</v>
      </c>
      <c r="B599" s="122" t="s">
        <v>383</v>
      </c>
      <c r="C599" s="91" t="s">
        <v>224</v>
      </c>
      <c r="D599" s="91" t="s">
        <v>145</v>
      </c>
      <c r="E599" s="91" t="s">
        <v>470</v>
      </c>
      <c r="F599" s="91" t="s">
        <v>379</v>
      </c>
      <c r="G599" s="96">
        <f>G600</f>
        <v>7872.032</v>
      </c>
      <c r="H599" s="96">
        <f>H600</f>
        <v>650</v>
      </c>
      <c r="I599" s="96">
        <f>I600</f>
        <v>0</v>
      </c>
    </row>
    <row r="600" spans="1:9" ht="15">
      <c r="A600" s="10" t="s">
        <v>204</v>
      </c>
      <c r="B600" s="122" t="s">
        <v>383</v>
      </c>
      <c r="C600" s="15" t="s">
        <v>224</v>
      </c>
      <c r="D600" s="15" t="s">
        <v>145</v>
      </c>
      <c r="E600" s="15" t="s">
        <v>470</v>
      </c>
      <c r="F600" s="15" t="s">
        <v>205</v>
      </c>
      <c r="G600" s="24">
        <v>7872.032</v>
      </c>
      <c r="H600" s="24">
        <v>650</v>
      </c>
      <c r="I600" s="24">
        <v>0</v>
      </c>
    </row>
    <row r="601" spans="1:9" ht="45" hidden="1">
      <c r="A601" s="10" t="s">
        <v>295</v>
      </c>
      <c r="B601" s="122" t="s">
        <v>383</v>
      </c>
      <c r="C601" s="15" t="s">
        <v>224</v>
      </c>
      <c r="D601" s="15" t="s">
        <v>145</v>
      </c>
      <c r="E601" s="15" t="s">
        <v>22</v>
      </c>
      <c r="F601" s="15" t="s">
        <v>379</v>
      </c>
      <c r="G601" s="24">
        <f>G602</f>
        <v>0</v>
      </c>
      <c r="H601" s="24">
        <f>H602</f>
        <v>0</v>
      </c>
      <c r="I601" s="24">
        <f>I602</f>
        <v>0</v>
      </c>
    </row>
    <row r="602" spans="1:9" ht="15" hidden="1">
      <c r="A602" s="10" t="s">
        <v>192</v>
      </c>
      <c r="B602" s="122" t="s">
        <v>383</v>
      </c>
      <c r="C602" s="15" t="s">
        <v>224</v>
      </c>
      <c r="D602" s="15" t="s">
        <v>145</v>
      </c>
      <c r="E602" s="15" t="s">
        <v>22</v>
      </c>
      <c r="F602" s="15" t="s">
        <v>205</v>
      </c>
      <c r="G602" s="24"/>
      <c r="H602" s="24"/>
      <c r="I602" s="24"/>
    </row>
    <row r="603" spans="1:9" ht="30">
      <c r="A603" s="19" t="s">
        <v>322</v>
      </c>
      <c r="B603" s="122" t="s">
        <v>383</v>
      </c>
      <c r="C603" s="91" t="s">
        <v>224</v>
      </c>
      <c r="D603" s="91" t="s">
        <v>152</v>
      </c>
      <c r="E603" s="91" t="s">
        <v>476</v>
      </c>
      <c r="F603" s="91" t="s">
        <v>379</v>
      </c>
      <c r="G603" s="96">
        <f>G604+G609</f>
        <v>3444</v>
      </c>
      <c r="H603" s="96">
        <f>H604+H609</f>
        <v>100</v>
      </c>
      <c r="I603" s="96">
        <f>I604+I609</f>
        <v>0</v>
      </c>
    </row>
    <row r="604" spans="1:9" ht="30">
      <c r="A604" s="10" t="s">
        <v>420</v>
      </c>
      <c r="B604" s="122" t="s">
        <v>383</v>
      </c>
      <c r="C604" s="15" t="s">
        <v>224</v>
      </c>
      <c r="D604" s="15" t="s">
        <v>152</v>
      </c>
      <c r="E604" s="15" t="s">
        <v>471</v>
      </c>
      <c r="F604" s="15" t="s">
        <v>379</v>
      </c>
      <c r="G604" s="24">
        <f>G605</f>
        <v>3444</v>
      </c>
      <c r="H604" s="24">
        <f>H605</f>
        <v>100</v>
      </c>
      <c r="I604" s="24">
        <f>I605</f>
        <v>0</v>
      </c>
    </row>
    <row r="605" spans="1:9" ht="16.5" customHeight="1">
      <c r="A605" s="10" t="s">
        <v>194</v>
      </c>
      <c r="B605" s="122" t="s">
        <v>383</v>
      </c>
      <c r="C605" s="15" t="s">
        <v>224</v>
      </c>
      <c r="D605" s="15" t="s">
        <v>152</v>
      </c>
      <c r="E605" s="15" t="s">
        <v>471</v>
      </c>
      <c r="F605" s="15" t="s">
        <v>195</v>
      </c>
      <c r="G605" s="24">
        <f>G606+G609</f>
        <v>3444</v>
      </c>
      <c r="H605" s="24">
        <f>H606+H609</f>
        <v>100</v>
      </c>
      <c r="I605" s="24">
        <f>I606+I609</f>
        <v>0</v>
      </c>
    </row>
    <row r="606" spans="1:9" ht="17.25" customHeight="1">
      <c r="A606" s="10" t="s">
        <v>284</v>
      </c>
      <c r="B606" s="122" t="s">
        <v>383</v>
      </c>
      <c r="C606" s="15" t="s">
        <v>224</v>
      </c>
      <c r="D606" s="15" t="s">
        <v>152</v>
      </c>
      <c r="E606" s="15" t="s">
        <v>471</v>
      </c>
      <c r="F606" s="15" t="s">
        <v>419</v>
      </c>
      <c r="G606" s="24">
        <f>864+2580</f>
        <v>3444</v>
      </c>
      <c r="H606" s="24">
        <v>100</v>
      </c>
      <c r="I606" s="24">
        <v>0</v>
      </c>
    </row>
    <row r="607" spans="1:9" ht="15" hidden="1">
      <c r="A607" s="10" t="s">
        <v>194</v>
      </c>
      <c r="B607" s="122" t="s">
        <v>383</v>
      </c>
      <c r="C607" s="15" t="s">
        <v>224</v>
      </c>
      <c r="D607" s="15" t="s">
        <v>152</v>
      </c>
      <c r="E607" s="15" t="s">
        <v>459</v>
      </c>
      <c r="F607" s="15" t="s">
        <v>195</v>
      </c>
      <c r="G607" s="24">
        <f>G608</f>
        <v>0</v>
      </c>
      <c r="H607" s="24">
        <f>H608</f>
        <v>0</v>
      </c>
      <c r="I607" s="24">
        <f>I608</f>
        <v>0</v>
      </c>
    </row>
    <row r="608" spans="1:9" ht="135" hidden="1">
      <c r="A608" s="10" t="s">
        <v>460</v>
      </c>
      <c r="B608" s="122" t="s">
        <v>383</v>
      </c>
      <c r="C608" s="15" t="s">
        <v>224</v>
      </c>
      <c r="D608" s="15" t="s">
        <v>152</v>
      </c>
      <c r="E608" s="15" t="s">
        <v>459</v>
      </c>
      <c r="F608" s="15" t="s">
        <v>419</v>
      </c>
      <c r="G608" s="24"/>
      <c r="H608" s="24"/>
      <c r="I608" s="24"/>
    </row>
    <row r="609" spans="1:9" ht="75" hidden="1">
      <c r="A609" s="10" t="s">
        <v>621</v>
      </c>
      <c r="B609" s="122" t="s">
        <v>383</v>
      </c>
      <c r="C609" s="15" t="s">
        <v>224</v>
      </c>
      <c r="D609" s="15" t="s">
        <v>152</v>
      </c>
      <c r="E609" s="15" t="s">
        <v>651</v>
      </c>
      <c r="F609" s="15" t="s">
        <v>419</v>
      </c>
      <c r="G609" s="24"/>
      <c r="H609" s="24"/>
      <c r="I609" s="24"/>
    </row>
    <row r="610" spans="1:9" s="189" customFormat="1" ht="31.5">
      <c r="A610" s="87" t="s">
        <v>522</v>
      </c>
      <c r="B610" s="11" t="s">
        <v>383</v>
      </c>
      <c r="C610" s="15" t="s">
        <v>224</v>
      </c>
      <c r="D610" s="15" t="s">
        <v>145</v>
      </c>
      <c r="E610" s="15" t="s">
        <v>445</v>
      </c>
      <c r="F610" s="15" t="s">
        <v>379</v>
      </c>
      <c r="G610" s="24">
        <f>G611+G614+G616</f>
        <v>0</v>
      </c>
      <c r="H610" s="24">
        <f>H611+H614+H616</f>
        <v>0</v>
      </c>
      <c r="I610" s="24">
        <f>I611+I614+I616</f>
        <v>11478.88</v>
      </c>
    </row>
    <row r="611" spans="1:9" ht="15">
      <c r="A611" s="10" t="s">
        <v>194</v>
      </c>
      <c r="B611" s="122"/>
      <c r="C611" s="15"/>
      <c r="D611" s="15"/>
      <c r="E611" s="15" t="s">
        <v>445</v>
      </c>
      <c r="F611" s="15" t="s">
        <v>379</v>
      </c>
      <c r="G611" s="24">
        <f aca="true" t="shared" si="101" ref="G611:I612">G612</f>
        <v>0</v>
      </c>
      <c r="H611" s="24">
        <f t="shared" si="101"/>
        <v>0</v>
      </c>
      <c r="I611" s="24">
        <f t="shared" si="101"/>
        <v>10728.88</v>
      </c>
    </row>
    <row r="612" spans="1:9" ht="120">
      <c r="A612" s="19" t="s">
        <v>313</v>
      </c>
      <c r="B612" s="98" t="s">
        <v>383</v>
      </c>
      <c r="C612" s="91" t="s">
        <v>224</v>
      </c>
      <c r="D612" s="91" t="s">
        <v>145</v>
      </c>
      <c r="E612" s="91" t="s">
        <v>445</v>
      </c>
      <c r="F612" s="91" t="s">
        <v>195</v>
      </c>
      <c r="G612" s="96">
        <f t="shared" si="101"/>
        <v>0</v>
      </c>
      <c r="H612" s="96">
        <f t="shared" si="101"/>
        <v>0</v>
      </c>
      <c r="I612" s="96">
        <f t="shared" si="101"/>
        <v>10728.88</v>
      </c>
    </row>
    <row r="613" spans="1:9" ht="15">
      <c r="A613" s="10" t="s">
        <v>204</v>
      </c>
      <c r="B613" s="122" t="s">
        <v>383</v>
      </c>
      <c r="C613" s="91" t="s">
        <v>224</v>
      </c>
      <c r="D613" s="91" t="s">
        <v>145</v>
      </c>
      <c r="E613" s="15" t="s">
        <v>445</v>
      </c>
      <c r="F613" s="91" t="s">
        <v>205</v>
      </c>
      <c r="G613" s="96">
        <v>0</v>
      </c>
      <c r="H613" s="96">
        <v>0</v>
      </c>
      <c r="I613" s="24">
        <v>10728.88</v>
      </c>
    </row>
    <row r="614" spans="1:9" ht="45">
      <c r="A614" s="19" t="s">
        <v>295</v>
      </c>
      <c r="B614" s="122" t="s">
        <v>383</v>
      </c>
      <c r="C614" s="15" t="s">
        <v>224</v>
      </c>
      <c r="D614" s="15" t="s">
        <v>145</v>
      </c>
      <c r="E614" s="15" t="s">
        <v>922</v>
      </c>
      <c r="F614" s="15" t="s">
        <v>195</v>
      </c>
      <c r="G614" s="24">
        <f>G615</f>
        <v>0</v>
      </c>
      <c r="H614" s="24">
        <f>H615</f>
        <v>0</v>
      </c>
      <c r="I614" s="24">
        <f>I615</f>
        <v>650</v>
      </c>
    </row>
    <row r="615" spans="1:9" ht="15">
      <c r="A615" s="10" t="s">
        <v>204</v>
      </c>
      <c r="B615" s="122" t="s">
        <v>383</v>
      </c>
      <c r="C615" s="15" t="s">
        <v>224</v>
      </c>
      <c r="D615" s="15" t="s">
        <v>145</v>
      </c>
      <c r="E615" s="15" t="s">
        <v>922</v>
      </c>
      <c r="F615" s="15" t="s">
        <v>205</v>
      </c>
      <c r="G615" s="24">
        <v>0</v>
      </c>
      <c r="H615" s="24">
        <v>0</v>
      </c>
      <c r="I615" s="24">
        <v>650</v>
      </c>
    </row>
    <row r="616" spans="1:9" ht="30">
      <c r="A616" s="19" t="s">
        <v>322</v>
      </c>
      <c r="B616" s="98" t="s">
        <v>383</v>
      </c>
      <c r="C616" s="91" t="s">
        <v>224</v>
      </c>
      <c r="D616" s="91" t="s">
        <v>152</v>
      </c>
      <c r="E616" s="91" t="s">
        <v>923</v>
      </c>
      <c r="F616" s="91" t="s">
        <v>195</v>
      </c>
      <c r="G616" s="96">
        <f>G617</f>
        <v>0</v>
      </c>
      <c r="H616" s="96">
        <f>H617</f>
        <v>0</v>
      </c>
      <c r="I616" s="96">
        <f>I617</f>
        <v>100</v>
      </c>
    </row>
    <row r="617" spans="1:9" ht="15">
      <c r="A617" s="10" t="s">
        <v>284</v>
      </c>
      <c r="B617" s="11" t="s">
        <v>383</v>
      </c>
      <c r="C617" s="15" t="s">
        <v>224</v>
      </c>
      <c r="D617" s="15" t="s">
        <v>152</v>
      </c>
      <c r="E617" s="15" t="s">
        <v>923</v>
      </c>
      <c r="F617" s="15" t="s">
        <v>419</v>
      </c>
      <c r="G617" s="24">
        <v>0</v>
      </c>
      <c r="H617" s="24">
        <v>0</v>
      </c>
      <c r="I617" s="24">
        <v>100</v>
      </c>
    </row>
    <row r="618" spans="1:10" ht="85.5">
      <c r="A618" s="195" t="s">
        <v>395</v>
      </c>
      <c r="B618" s="196" t="s">
        <v>382</v>
      </c>
      <c r="C618" s="196" t="s">
        <v>146</v>
      </c>
      <c r="D618" s="196" t="s">
        <v>146</v>
      </c>
      <c r="E618" s="196" t="s">
        <v>300</v>
      </c>
      <c r="F618" s="196" t="s">
        <v>379</v>
      </c>
      <c r="G618" s="210">
        <f>G619+G806+G822</f>
        <v>497818.41027000005</v>
      </c>
      <c r="H618" s="210">
        <f>H619+H806+H822</f>
        <v>495852.61896</v>
      </c>
      <c r="I618" s="210">
        <f>I619+I806+I822</f>
        <v>489153.04962999996</v>
      </c>
      <c r="J618" s="14">
        <f>185551.37797+291254.4145-544</f>
        <v>476261.79247</v>
      </c>
    </row>
    <row r="619" spans="1:14" ht="14.25">
      <c r="A619" s="145" t="s">
        <v>360</v>
      </c>
      <c r="B619" s="196" t="s">
        <v>382</v>
      </c>
      <c r="C619" s="90" t="s">
        <v>361</v>
      </c>
      <c r="D619" s="90" t="s">
        <v>146</v>
      </c>
      <c r="E619" s="90" t="s">
        <v>300</v>
      </c>
      <c r="F619" s="90" t="s">
        <v>379</v>
      </c>
      <c r="G619" s="210">
        <f>G620+G646+G707+G728+G733+G743+G751+G725</f>
        <v>489054.75527</v>
      </c>
      <c r="H619" s="210">
        <f>H620+H646+H707+H728+H733+H743+H751+H725</f>
        <v>487533.84395999997</v>
      </c>
      <c r="I619" s="210">
        <f>I620+I646+I707+I728+I733+I743+I751+I725</f>
        <v>480560.46262999997</v>
      </c>
      <c r="J619" s="190">
        <v>185551.37797</v>
      </c>
      <c r="K619" s="190"/>
      <c r="L619" s="190"/>
      <c r="N619" s="190"/>
    </row>
    <row r="620" spans="1:10" ht="15">
      <c r="A620" s="10" t="s">
        <v>370</v>
      </c>
      <c r="B620" s="11" t="s">
        <v>382</v>
      </c>
      <c r="C620" s="15" t="s">
        <v>361</v>
      </c>
      <c r="D620" s="15" t="s">
        <v>145</v>
      </c>
      <c r="E620" s="15" t="s">
        <v>300</v>
      </c>
      <c r="F620" s="15" t="s">
        <v>379</v>
      </c>
      <c r="G620" s="24">
        <f>G621+G631+G634+G641</f>
        <v>80722.49497</v>
      </c>
      <c r="H620" s="24">
        <f>H621+H631+H634+H641</f>
        <v>79963.35897</v>
      </c>
      <c r="I620" s="24">
        <f>I621+I631+I634+I641</f>
        <v>82963.63497</v>
      </c>
      <c r="J620" s="190">
        <f>J618-G618</f>
        <v>-21556.617800000065</v>
      </c>
    </row>
    <row r="621" spans="1:11" ht="45">
      <c r="A621" s="19" t="s">
        <v>946</v>
      </c>
      <c r="B621" s="218" t="s">
        <v>382</v>
      </c>
      <c r="C621" s="91" t="s">
        <v>361</v>
      </c>
      <c r="D621" s="91" t="s">
        <v>145</v>
      </c>
      <c r="E621" s="91" t="s">
        <v>32</v>
      </c>
      <c r="F621" s="91" t="s">
        <v>379</v>
      </c>
      <c r="G621" s="125">
        <f>G622</f>
        <v>33831.83497</v>
      </c>
      <c r="H621" s="125">
        <f>H622</f>
        <v>29900.63697</v>
      </c>
      <c r="I621" s="125">
        <f>I622</f>
        <v>29900.63697</v>
      </c>
      <c r="J621" s="14">
        <f>77041.29697-544</f>
        <v>76497.29697</v>
      </c>
      <c r="K621" s="190"/>
    </row>
    <row r="622" spans="1:11" ht="43.5" customHeight="1">
      <c r="A622" s="124" t="s">
        <v>242</v>
      </c>
      <c r="B622" s="122" t="s">
        <v>382</v>
      </c>
      <c r="C622" s="15" t="s">
        <v>361</v>
      </c>
      <c r="D622" s="15" t="s">
        <v>145</v>
      </c>
      <c r="E622" s="15" t="s">
        <v>45</v>
      </c>
      <c r="F622" s="15" t="s">
        <v>379</v>
      </c>
      <c r="G622" s="123">
        <f>G623+G628+G626</f>
        <v>33831.83497</v>
      </c>
      <c r="H622" s="123">
        <f>H623+H628+H626</f>
        <v>29900.63697</v>
      </c>
      <c r="I622" s="123">
        <f>I623+I628+I626</f>
        <v>29900.63697</v>
      </c>
      <c r="J622" s="190">
        <f>J621-G620</f>
        <v>-4225.198000000004</v>
      </c>
      <c r="K622" s="190"/>
    </row>
    <row r="623" spans="1:9" ht="45">
      <c r="A623" s="10" t="s">
        <v>206</v>
      </c>
      <c r="B623" s="122" t="s">
        <v>382</v>
      </c>
      <c r="C623" s="15" t="s">
        <v>361</v>
      </c>
      <c r="D623" s="15" t="s">
        <v>145</v>
      </c>
      <c r="E623" s="15" t="s">
        <v>47</v>
      </c>
      <c r="F623" s="15" t="s">
        <v>207</v>
      </c>
      <c r="G623" s="123">
        <f>G624</f>
        <v>1170</v>
      </c>
      <c r="H623" s="123">
        <f>H624</f>
        <v>200</v>
      </c>
      <c r="I623" s="123">
        <f>I624</f>
        <v>200</v>
      </c>
    </row>
    <row r="624" spans="1:9" ht="15">
      <c r="A624" s="18" t="s">
        <v>208</v>
      </c>
      <c r="B624" s="122" t="s">
        <v>382</v>
      </c>
      <c r="C624" s="15" t="s">
        <v>361</v>
      </c>
      <c r="D624" s="15" t="s">
        <v>145</v>
      </c>
      <c r="E624" s="15" t="s">
        <v>46</v>
      </c>
      <c r="F624" s="15" t="s">
        <v>270</v>
      </c>
      <c r="G624" s="24">
        <f>450+720</f>
        <v>1170</v>
      </c>
      <c r="H624" s="24">
        <v>200</v>
      </c>
      <c r="I624" s="24">
        <v>200</v>
      </c>
    </row>
    <row r="625" spans="1:9" ht="47.25" customHeight="1">
      <c r="A625" s="10" t="s">
        <v>981</v>
      </c>
      <c r="B625" s="11" t="s">
        <v>382</v>
      </c>
      <c r="C625" s="15" t="s">
        <v>361</v>
      </c>
      <c r="D625" s="15" t="s">
        <v>145</v>
      </c>
      <c r="E625" s="15" t="s">
        <v>726</v>
      </c>
      <c r="F625" s="15" t="s">
        <v>379</v>
      </c>
      <c r="G625" s="24">
        <f aca="true" t="shared" si="102" ref="G625:I626">G626</f>
        <v>298.798</v>
      </c>
      <c r="H625" s="24">
        <f t="shared" si="102"/>
        <v>0</v>
      </c>
      <c r="I625" s="24">
        <f t="shared" si="102"/>
        <v>0</v>
      </c>
    </row>
    <row r="626" spans="1:9" ht="41.25" customHeight="1">
      <c r="A626" s="10" t="s">
        <v>206</v>
      </c>
      <c r="B626" s="11" t="s">
        <v>382</v>
      </c>
      <c r="C626" s="15" t="s">
        <v>361</v>
      </c>
      <c r="D626" s="15" t="s">
        <v>145</v>
      </c>
      <c r="E626" s="15" t="s">
        <v>726</v>
      </c>
      <c r="F626" s="15" t="s">
        <v>207</v>
      </c>
      <c r="G626" s="24">
        <f t="shared" si="102"/>
        <v>298.798</v>
      </c>
      <c r="H626" s="24">
        <f t="shared" si="102"/>
        <v>0</v>
      </c>
      <c r="I626" s="24">
        <f t="shared" si="102"/>
        <v>0</v>
      </c>
    </row>
    <row r="627" spans="1:9" ht="19.5" customHeight="1">
      <c r="A627" s="10" t="s">
        <v>172</v>
      </c>
      <c r="B627" s="11" t="s">
        <v>382</v>
      </c>
      <c r="C627" s="15" t="s">
        <v>361</v>
      </c>
      <c r="D627" s="15" t="s">
        <v>145</v>
      </c>
      <c r="E627" s="15" t="s">
        <v>726</v>
      </c>
      <c r="F627" s="15" t="s">
        <v>270</v>
      </c>
      <c r="G627" s="24">
        <v>298.798</v>
      </c>
      <c r="H627" s="24">
        <v>0</v>
      </c>
      <c r="I627" s="24">
        <v>0</v>
      </c>
    </row>
    <row r="628" spans="1:11" ht="105">
      <c r="A628" s="19" t="s">
        <v>768</v>
      </c>
      <c r="B628" s="122" t="s">
        <v>382</v>
      </c>
      <c r="C628" s="15" t="s">
        <v>361</v>
      </c>
      <c r="D628" s="15" t="s">
        <v>145</v>
      </c>
      <c r="E628" s="15" t="s">
        <v>47</v>
      </c>
      <c r="F628" s="15" t="s">
        <v>379</v>
      </c>
      <c r="G628" s="123">
        <f aca="true" t="shared" si="103" ref="G628:I629">G629</f>
        <v>32363.03697</v>
      </c>
      <c r="H628" s="123">
        <f t="shared" si="103"/>
        <v>29700.63697</v>
      </c>
      <c r="I628" s="123">
        <f t="shared" si="103"/>
        <v>29700.63697</v>
      </c>
      <c r="K628" s="190"/>
    </row>
    <row r="629" spans="1:9" ht="45">
      <c r="A629" s="10" t="s">
        <v>206</v>
      </c>
      <c r="B629" s="122" t="s">
        <v>382</v>
      </c>
      <c r="C629" s="15" t="s">
        <v>361</v>
      </c>
      <c r="D629" s="15" t="s">
        <v>145</v>
      </c>
      <c r="E629" s="15" t="s">
        <v>47</v>
      </c>
      <c r="F629" s="15" t="s">
        <v>207</v>
      </c>
      <c r="G629" s="123">
        <f t="shared" si="103"/>
        <v>32363.03697</v>
      </c>
      <c r="H629" s="123">
        <f t="shared" si="103"/>
        <v>29700.63697</v>
      </c>
      <c r="I629" s="123">
        <f t="shared" si="103"/>
        <v>29700.63697</v>
      </c>
    </row>
    <row r="630" spans="1:9" ht="15">
      <c r="A630" s="10" t="s">
        <v>172</v>
      </c>
      <c r="B630" s="122" t="s">
        <v>382</v>
      </c>
      <c r="C630" s="15" t="s">
        <v>361</v>
      </c>
      <c r="D630" s="15" t="s">
        <v>145</v>
      </c>
      <c r="E630" s="15" t="s">
        <v>48</v>
      </c>
      <c r="F630" s="15" t="s">
        <v>270</v>
      </c>
      <c r="G630" s="24">
        <f>29402.527+298.10997-544+3206.4</f>
        <v>32363.03697</v>
      </c>
      <c r="H630" s="24">
        <f>29700.63697</f>
        <v>29700.63697</v>
      </c>
      <c r="I630" s="24">
        <f>29402.527+298.10997</f>
        <v>29700.63697</v>
      </c>
    </row>
    <row r="631" spans="1:9" ht="75" customHeight="1">
      <c r="A631" s="19" t="s">
        <v>366</v>
      </c>
      <c r="B631" s="122" t="s">
        <v>382</v>
      </c>
      <c r="C631" s="15" t="s">
        <v>361</v>
      </c>
      <c r="D631" s="11" t="s">
        <v>145</v>
      </c>
      <c r="E631" s="15" t="s">
        <v>49</v>
      </c>
      <c r="F631" s="15" t="s">
        <v>379</v>
      </c>
      <c r="G631" s="123">
        <f aca="true" t="shared" si="104" ref="G631:I632">G632</f>
        <v>46890.66</v>
      </c>
      <c r="H631" s="123">
        <f t="shared" si="104"/>
        <v>50062.722</v>
      </c>
      <c r="I631" s="123">
        <f t="shared" si="104"/>
        <v>53062.998</v>
      </c>
    </row>
    <row r="632" spans="1:9" ht="45">
      <c r="A632" s="10" t="s">
        <v>206</v>
      </c>
      <c r="B632" s="122" t="s">
        <v>382</v>
      </c>
      <c r="C632" s="15" t="s">
        <v>361</v>
      </c>
      <c r="D632" s="15" t="s">
        <v>145</v>
      </c>
      <c r="E632" s="15" t="s">
        <v>49</v>
      </c>
      <c r="F632" s="15" t="s">
        <v>207</v>
      </c>
      <c r="G632" s="24">
        <f t="shared" si="104"/>
        <v>46890.66</v>
      </c>
      <c r="H632" s="24">
        <f t="shared" si="104"/>
        <v>50062.722</v>
      </c>
      <c r="I632" s="24">
        <f t="shared" si="104"/>
        <v>53062.998</v>
      </c>
    </row>
    <row r="633" spans="1:9" ht="15">
      <c r="A633" s="10" t="s">
        <v>208</v>
      </c>
      <c r="B633" s="122" t="s">
        <v>382</v>
      </c>
      <c r="C633" s="15" t="s">
        <v>361</v>
      </c>
      <c r="D633" s="15" t="s">
        <v>145</v>
      </c>
      <c r="E633" s="15" t="s">
        <v>49</v>
      </c>
      <c r="F633" s="15" t="s">
        <v>270</v>
      </c>
      <c r="G633" s="24">
        <v>46890.66</v>
      </c>
      <c r="H633" s="24">
        <v>50062.722</v>
      </c>
      <c r="I633" s="24">
        <v>53062.998</v>
      </c>
    </row>
    <row r="634" spans="1:9" ht="31.5" customHeight="1" hidden="1">
      <c r="A634" s="19" t="s">
        <v>522</v>
      </c>
      <c r="B634" s="122" t="s">
        <v>382</v>
      </c>
      <c r="C634" s="15" t="s">
        <v>361</v>
      </c>
      <c r="D634" s="15" t="s">
        <v>145</v>
      </c>
      <c r="E634" s="91" t="s">
        <v>300</v>
      </c>
      <c r="F634" s="91" t="s">
        <v>379</v>
      </c>
      <c r="G634" s="202">
        <f>G635+G638</f>
        <v>0</v>
      </c>
      <c r="H634" s="202">
        <f>H635+H638</f>
        <v>0</v>
      </c>
      <c r="I634" s="202">
        <f>I635+I638</f>
        <v>0</v>
      </c>
    </row>
    <row r="635" spans="1:9" ht="33" customHeight="1" hidden="1">
      <c r="A635" s="10" t="s">
        <v>523</v>
      </c>
      <c r="B635" s="122" t="s">
        <v>382</v>
      </c>
      <c r="C635" s="15" t="s">
        <v>361</v>
      </c>
      <c r="D635" s="15" t="s">
        <v>145</v>
      </c>
      <c r="E635" s="15" t="s">
        <v>524</v>
      </c>
      <c r="F635" s="15" t="s">
        <v>379</v>
      </c>
      <c r="G635" s="24">
        <f aca="true" t="shared" si="105" ref="G635:I636">G636</f>
        <v>0</v>
      </c>
      <c r="H635" s="24">
        <f t="shared" si="105"/>
        <v>0</v>
      </c>
      <c r="I635" s="24">
        <f t="shared" si="105"/>
        <v>0</v>
      </c>
    </row>
    <row r="636" spans="1:9" ht="47.25" customHeight="1" hidden="1">
      <c r="A636" s="10" t="s">
        <v>206</v>
      </c>
      <c r="B636" s="122" t="s">
        <v>382</v>
      </c>
      <c r="C636" s="15" t="s">
        <v>361</v>
      </c>
      <c r="D636" s="15" t="s">
        <v>145</v>
      </c>
      <c r="E636" s="15" t="s">
        <v>524</v>
      </c>
      <c r="F636" s="15" t="s">
        <v>207</v>
      </c>
      <c r="G636" s="24">
        <f t="shared" si="105"/>
        <v>0</v>
      </c>
      <c r="H636" s="24">
        <f t="shared" si="105"/>
        <v>0</v>
      </c>
      <c r="I636" s="24">
        <f t="shared" si="105"/>
        <v>0</v>
      </c>
    </row>
    <row r="637" spans="1:9" ht="22.5" customHeight="1" hidden="1">
      <c r="A637" s="10" t="s">
        <v>208</v>
      </c>
      <c r="B637" s="122" t="s">
        <v>382</v>
      </c>
      <c r="C637" s="15" t="s">
        <v>361</v>
      </c>
      <c r="D637" s="15" t="s">
        <v>145</v>
      </c>
      <c r="E637" s="15" t="s">
        <v>524</v>
      </c>
      <c r="F637" s="15" t="s">
        <v>270</v>
      </c>
      <c r="G637" s="24"/>
      <c r="H637" s="24"/>
      <c r="I637" s="24"/>
    </row>
    <row r="638" spans="1:9" ht="33" customHeight="1" hidden="1">
      <c r="A638" s="19" t="s">
        <v>724</v>
      </c>
      <c r="B638" s="122" t="s">
        <v>382</v>
      </c>
      <c r="C638" s="15" t="s">
        <v>361</v>
      </c>
      <c r="D638" s="15" t="s">
        <v>145</v>
      </c>
      <c r="E638" s="219" t="s">
        <v>15</v>
      </c>
      <c r="F638" s="91" t="s">
        <v>379</v>
      </c>
      <c r="G638" s="96">
        <f aca="true" t="shared" si="106" ref="G638:I639">G639</f>
        <v>0</v>
      </c>
      <c r="H638" s="96">
        <f t="shared" si="106"/>
        <v>0</v>
      </c>
      <c r="I638" s="96">
        <f t="shared" si="106"/>
        <v>0</v>
      </c>
    </row>
    <row r="639" spans="1:9" ht="50.25" customHeight="1" hidden="1">
      <c r="A639" s="10" t="s">
        <v>206</v>
      </c>
      <c r="B639" s="122" t="s">
        <v>382</v>
      </c>
      <c r="C639" s="15" t="s">
        <v>361</v>
      </c>
      <c r="D639" s="15" t="s">
        <v>145</v>
      </c>
      <c r="E639" s="220" t="s">
        <v>15</v>
      </c>
      <c r="F639" s="15" t="s">
        <v>207</v>
      </c>
      <c r="G639" s="24">
        <f t="shared" si="106"/>
        <v>0</v>
      </c>
      <c r="H639" s="24">
        <f t="shared" si="106"/>
        <v>0</v>
      </c>
      <c r="I639" s="24">
        <f t="shared" si="106"/>
        <v>0</v>
      </c>
    </row>
    <row r="640" spans="1:9" ht="22.5" customHeight="1" hidden="1">
      <c r="A640" s="10" t="s">
        <v>208</v>
      </c>
      <c r="B640" s="122" t="s">
        <v>382</v>
      </c>
      <c r="C640" s="15" t="s">
        <v>361</v>
      </c>
      <c r="D640" s="15" t="s">
        <v>145</v>
      </c>
      <c r="E640" s="220" t="s">
        <v>15</v>
      </c>
      <c r="F640" s="15" t="s">
        <v>270</v>
      </c>
      <c r="G640" s="24"/>
      <c r="H640" s="24"/>
      <c r="I640" s="24"/>
    </row>
    <row r="641" spans="1:9" ht="33.75" customHeight="1" hidden="1">
      <c r="A641" s="10" t="s">
        <v>148</v>
      </c>
      <c r="B641" s="11" t="s">
        <v>382</v>
      </c>
      <c r="C641" s="15" t="s">
        <v>361</v>
      </c>
      <c r="D641" s="15" t="s">
        <v>145</v>
      </c>
      <c r="E641" s="15" t="s">
        <v>14</v>
      </c>
      <c r="F641" s="15" t="s">
        <v>379</v>
      </c>
      <c r="G641" s="24">
        <f>G642</f>
        <v>0</v>
      </c>
      <c r="H641" s="24">
        <f aca="true" t="shared" si="107" ref="H641:I644">H642</f>
        <v>0</v>
      </c>
      <c r="I641" s="24">
        <f t="shared" si="107"/>
        <v>0</v>
      </c>
    </row>
    <row r="642" spans="1:9" ht="48" customHeight="1" hidden="1">
      <c r="A642" s="10" t="s">
        <v>149</v>
      </c>
      <c r="B642" s="11" t="s">
        <v>382</v>
      </c>
      <c r="C642" s="15" t="s">
        <v>361</v>
      </c>
      <c r="D642" s="15" t="s">
        <v>145</v>
      </c>
      <c r="E642" s="15" t="s">
        <v>15</v>
      </c>
      <c r="F642" s="15" t="s">
        <v>379</v>
      </c>
      <c r="G642" s="24">
        <f>G643</f>
        <v>0</v>
      </c>
      <c r="H642" s="24">
        <f t="shared" si="107"/>
        <v>0</v>
      </c>
      <c r="I642" s="24">
        <f t="shared" si="107"/>
        <v>0</v>
      </c>
    </row>
    <row r="643" spans="1:9" ht="32.25" customHeight="1" hidden="1">
      <c r="A643" s="206" t="s">
        <v>576</v>
      </c>
      <c r="B643" s="11" t="s">
        <v>382</v>
      </c>
      <c r="C643" s="15" t="s">
        <v>361</v>
      </c>
      <c r="D643" s="15" t="s">
        <v>145</v>
      </c>
      <c r="E643" s="15" t="s">
        <v>524</v>
      </c>
      <c r="F643" s="15" t="s">
        <v>379</v>
      </c>
      <c r="G643" s="24">
        <f>G644</f>
        <v>0</v>
      </c>
      <c r="H643" s="24">
        <f t="shared" si="107"/>
        <v>0</v>
      </c>
      <c r="I643" s="24">
        <f t="shared" si="107"/>
        <v>0</v>
      </c>
    </row>
    <row r="644" spans="1:9" ht="42.75" customHeight="1" hidden="1">
      <c r="A644" s="10" t="s">
        <v>206</v>
      </c>
      <c r="B644" s="11" t="s">
        <v>382</v>
      </c>
      <c r="C644" s="15" t="s">
        <v>361</v>
      </c>
      <c r="D644" s="15" t="s">
        <v>145</v>
      </c>
      <c r="E644" s="15" t="s">
        <v>524</v>
      </c>
      <c r="F644" s="15" t="s">
        <v>207</v>
      </c>
      <c r="G644" s="24">
        <f>G645</f>
        <v>0</v>
      </c>
      <c r="H644" s="24">
        <f t="shared" si="107"/>
        <v>0</v>
      </c>
      <c r="I644" s="24">
        <f t="shared" si="107"/>
        <v>0</v>
      </c>
    </row>
    <row r="645" spans="1:9" ht="24.75" customHeight="1" hidden="1">
      <c r="A645" s="10" t="s">
        <v>208</v>
      </c>
      <c r="B645" s="11" t="s">
        <v>382</v>
      </c>
      <c r="C645" s="15" t="s">
        <v>361</v>
      </c>
      <c r="D645" s="15" t="s">
        <v>145</v>
      </c>
      <c r="E645" s="15" t="s">
        <v>524</v>
      </c>
      <c r="F645" s="15" t="s">
        <v>270</v>
      </c>
      <c r="G645" s="24"/>
      <c r="H645" s="24"/>
      <c r="I645" s="24"/>
    </row>
    <row r="646" spans="1:10" ht="15">
      <c r="A646" s="10" t="s">
        <v>409</v>
      </c>
      <c r="B646" s="11" t="s">
        <v>382</v>
      </c>
      <c r="C646" s="15" t="s">
        <v>361</v>
      </c>
      <c r="D646" s="15" t="s">
        <v>147</v>
      </c>
      <c r="E646" s="15" t="s">
        <v>300</v>
      </c>
      <c r="F646" s="15" t="s">
        <v>379</v>
      </c>
      <c r="G646" s="24">
        <f>G647+G689+G704+G701</f>
        <v>331047.0698</v>
      </c>
      <c r="H646" s="24">
        <f>H647+H689+H704+H701</f>
        <v>330413.89749</v>
      </c>
      <c r="I646" s="24">
        <f>I647+I689+I704+I701</f>
        <v>320826.24016</v>
      </c>
      <c r="J646" s="14">
        <v>314799.306</v>
      </c>
    </row>
    <row r="647" spans="1:11" ht="45">
      <c r="A647" s="19" t="s">
        <v>946</v>
      </c>
      <c r="B647" s="218" t="s">
        <v>382</v>
      </c>
      <c r="C647" s="91" t="s">
        <v>361</v>
      </c>
      <c r="D647" s="91" t="s">
        <v>147</v>
      </c>
      <c r="E647" s="91" t="s">
        <v>32</v>
      </c>
      <c r="F647" s="91" t="s">
        <v>379</v>
      </c>
      <c r="G647" s="125">
        <f>G648+G676+G683</f>
        <v>94670.263</v>
      </c>
      <c r="H647" s="125">
        <f>H648+H676+H683</f>
        <v>76957.92732999999</v>
      </c>
      <c r="I647" s="125">
        <f>I648+I676+I683</f>
        <v>54339.378</v>
      </c>
      <c r="J647" s="190">
        <f>J646-G646</f>
        <v>-16247.763800000015</v>
      </c>
      <c r="K647" s="190"/>
    </row>
    <row r="648" spans="1:9" ht="45.75" customHeight="1">
      <c r="A648" s="124" t="s">
        <v>245</v>
      </c>
      <c r="B648" s="122" t="s">
        <v>382</v>
      </c>
      <c r="C648" s="15" t="s">
        <v>361</v>
      </c>
      <c r="D648" s="15" t="s">
        <v>147</v>
      </c>
      <c r="E648" s="15" t="s">
        <v>50</v>
      </c>
      <c r="F648" s="15" t="s">
        <v>379</v>
      </c>
      <c r="G648" s="123">
        <f>G649+G652+G659+G656+G662+G669</f>
        <v>93420.263</v>
      </c>
      <c r="H648" s="123">
        <f>H649+H652+H659+H656+H662+H669</f>
        <v>74957.92732999999</v>
      </c>
      <c r="I648" s="123">
        <f>I649+I652+I659+I656+I662+I669</f>
        <v>52139.378</v>
      </c>
    </row>
    <row r="649" spans="1:9" ht="30">
      <c r="A649" s="10" t="s">
        <v>238</v>
      </c>
      <c r="B649" s="122" t="s">
        <v>382</v>
      </c>
      <c r="C649" s="15" t="s">
        <v>361</v>
      </c>
      <c r="D649" s="15" t="s">
        <v>147</v>
      </c>
      <c r="E649" s="15" t="s">
        <v>51</v>
      </c>
      <c r="F649" s="15" t="s">
        <v>379</v>
      </c>
      <c r="G649" s="24">
        <f aca="true" t="shared" si="108" ref="G649:I650">G650</f>
        <v>1455</v>
      </c>
      <c r="H649" s="24">
        <f t="shared" si="108"/>
        <v>500</v>
      </c>
      <c r="I649" s="24">
        <f t="shared" si="108"/>
        <v>500</v>
      </c>
    </row>
    <row r="650" spans="1:9" ht="45">
      <c r="A650" s="10" t="s">
        <v>206</v>
      </c>
      <c r="B650" s="122" t="s">
        <v>382</v>
      </c>
      <c r="C650" s="15" t="s">
        <v>361</v>
      </c>
      <c r="D650" s="15" t="s">
        <v>147</v>
      </c>
      <c r="E650" s="15" t="s">
        <v>51</v>
      </c>
      <c r="F650" s="15" t="s">
        <v>207</v>
      </c>
      <c r="G650" s="123">
        <f t="shared" si="108"/>
        <v>1455</v>
      </c>
      <c r="H650" s="123">
        <f t="shared" si="108"/>
        <v>500</v>
      </c>
      <c r="I650" s="123">
        <f t="shared" si="108"/>
        <v>500</v>
      </c>
    </row>
    <row r="651" spans="1:9" ht="15">
      <c r="A651" s="18" t="s">
        <v>208</v>
      </c>
      <c r="B651" s="122" t="s">
        <v>382</v>
      </c>
      <c r="C651" s="15" t="s">
        <v>361</v>
      </c>
      <c r="D651" s="15" t="s">
        <v>147</v>
      </c>
      <c r="E651" s="15" t="s">
        <v>52</v>
      </c>
      <c r="F651" s="15" t="s">
        <v>270</v>
      </c>
      <c r="G651" s="24">
        <f>1000+455</f>
        <v>1455</v>
      </c>
      <c r="H651" s="24">
        <v>500</v>
      </c>
      <c r="I651" s="24">
        <v>500</v>
      </c>
    </row>
    <row r="652" spans="1:9" ht="90">
      <c r="A652" s="10" t="s">
        <v>767</v>
      </c>
      <c r="B652" s="11" t="s">
        <v>382</v>
      </c>
      <c r="C652" s="15" t="s">
        <v>361</v>
      </c>
      <c r="D652" s="15" t="s">
        <v>147</v>
      </c>
      <c r="E652" s="15" t="s">
        <v>51</v>
      </c>
      <c r="F652" s="15" t="s">
        <v>379</v>
      </c>
      <c r="G652" s="24">
        <f aca="true" t="shared" si="109" ref="G652:I653">G653</f>
        <v>88242.417</v>
      </c>
      <c r="H652" s="24">
        <f t="shared" si="109"/>
        <v>74457.92732999999</v>
      </c>
      <c r="I652" s="24">
        <f t="shared" si="109"/>
        <v>51639.378</v>
      </c>
    </row>
    <row r="653" spans="1:9" ht="45">
      <c r="A653" s="10" t="s">
        <v>206</v>
      </c>
      <c r="B653" s="122" t="s">
        <v>382</v>
      </c>
      <c r="C653" s="15" t="s">
        <v>361</v>
      </c>
      <c r="D653" s="15" t="s">
        <v>147</v>
      </c>
      <c r="E653" s="15" t="s">
        <v>51</v>
      </c>
      <c r="F653" s="15" t="s">
        <v>207</v>
      </c>
      <c r="G653" s="123">
        <f>G654</f>
        <v>88242.417</v>
      </c>
      <c r="H653" s="123">
        <f t="shared" si="109"/>
        <v>74457.92732999999</v>
      </c>
      <c r="I653" s="123">
        <f t="shared" si="109"/>
        <v>51639.378</v>
      </c>
    </row>
    <row r="654" spans="1:9" ht="22.5" customHeight="1">
      <c r="A654" s="10" t="s">
        <v>208</v>
      </c>
      <c r="B654" s="122" t="s">
        <v>382</v>
      </c>
      <c r="C654" s="15" t="s">
        <v>361</v>
      </c>
      <c r="D654" s="15" t="s">
        <v>147</v>
      </c>
      <c r="E654" s="15" t="s">
        <v>53</v>
      </c>
      <c r="F654" s="15" t="s">
        <v>270</v>
      </c>
      <c r="G654" s="24">
        <f>79463.824-40-1080-1080-10+183.5+100+972.493+9732.6</f>
        <v>88242.417</v>
      </c>
      <c r="H654" s="24">
        <f>79463.824-3454.57894-459.81773-15-96.5-1080+100</f>
        <v>74457.92732999999</v>
      </c>
      <c r="I654" s="24">
        <f>79463.824-25987.446-857-1080+100</f>
        <v>51639.378</v>
      </c>
    </row>
    <row r="655" spans="1:9" ht="15" hidden="1">
      <c r="A655" s="10"/>
      <c r="B655" s="122" t="s">
        <v>382</v>
      </c>
      <c r="C655" s="15" t="s">
        <v>361</v>
      </c>
      <c r="D655" s="15" t="s">
        <v>147</v>
      </c>
      <c r="E655" s="15" t="s">
        <v>53</v>
      </c>
      <c r="F655" s="15" t="s">
        <v>270</v>
      </c>
      <c r="G655" s="24"/>
      <c r="H655" s="24"/>
      <c r="I655" s="24"/>
    </row>
    <row r="656" spans="1:9" ht="90" hidden="1">
      <c r="A656" s="10" t="s">
        <v>625</v>
      </c>
      <c r="B656" s="11" t="s">
        <v>382</v>
      </c>
      <c r="C656" s="15" t="s">
        <v>361</v>
      </c>
      <c r="D656" s="15" t="s">
        <v>147</v>
      </c>
      <c r="E656" s="15" t="s">
        <v>617</v>
      </c>
      <c r="F656" s="15" t="s">
        <v>379</v>
      </c>
      <c r="G656" s="24">
        <f aca="true" t="shared" si="110" ref="G656:I657">G657</f>
        <v>0</v>
      </c>
      <c r="H656" s="24">
        <f t="shared" si="110"/>
        <v>0</v>
      </c>
      <c r="I656" s="24">
        <f t="shared" si="110"/>
        <v>0</v>
      </c>
    </row>
    <row r="657" spans="1:9" ht="45" hidden="1">
      <c r="A657" s="10" t="s">
        <v>206</v>
      </c>
      <c r="B657" s="11" t="s">
        <v>382</v>
      </c>
      <c r="C657" s="15" t="s">
        <v>361</v>
      </c>
      <c r="D657" s="15" t="s">
        <v>147</v>
      </c>
      <c r="E657" s="15" t="s">
        <v>617</v>
      </c>
      <c r="F657" s="15" t="s">
        <v>207</v>
      </c>
      <c r="G657" s="24">
        <f t="shared" si="110"/>
        <v>0</v>
      </c>
      <c r="H657" s="24">
        <f t="shared" si="110"/>
        <v>0</v>
      </c>
      <c r="I657" s="24">
        <f t="shared" si="110"/>
        <v>0</v>
      </c>
    </row>
    <row r="658" spans="1:9" ht="21.75" customHeight="1" hidden="1">
      <c r="A658" s="10" t="s">
        <v>208</v>
      </c>
      <c r="B658" s="11" t="s">
        <v>382</v>
      </c>
      <c r="C658" s="15" t="s">
        <v>361</v>
      </c>
      <c r="D658" s="15" t="s">
        <v>147</v>
      </c>
      <c r="E658" s="15" t="s">
        <v>617</v>
      </c>
      <c r="F658" s="15" t="s">
        <v>270</v>
      </c>
      <c r="G658" s="24"/>
      <c r="H658" s="24"/>
      <c r="I658" s="24"/>
    </row>
    <row r="659" spans="1:9" ht="47.25" customHeight="1">
      <c r="A659" s="10" t="s">
        <v>728</v>
      </c>
      <c r="B659" s="11" t="s">
        <v>382</v>
      </c>
      <c r="C659" s="15" t="s">
        <v>361</v>
      </c>
      <c r="D659" s="15" t="s">
        <v>147</v>
      </c>
      <c r="E659" s="15" t="s">
        <v>725</v>
      </c>
      <c r="F659" s="15" t="s">
        <v>379</v>
      </c>
      <c r="G659" s="24">
        <f>G661</f>
        <v>669.846</v>
      </c>
      <c r="H659" s="24">
        <f>H661</f>
        <v>0</v>
      </c>
      <c r="I659" s="24">
        <f>I661</f>
        <v>0</v>
      </c>
    </row>
    <row r="660" spans="1:9" ht="43.5" customHeight="1">
      <c r="A660" s="10" t="s">
        <v>206</v>
      </c>
      <c r="B660" s="11" t="s">
        <v>382</v>
      </c>
      <c r="C660" s="15" t="s">
        <v>361</v>
      </c>
      <c r="D660" s="15" t="s">
        <v>147</v>
      </c>
      <c r="E660" s="15" t="s">
        <v>725</v>
      </c>
      <c r="F660" s="15" t="s">
        <v>207</v>
      </c>
      <c r="G660" s="24">
        <f>G661</f>
        <v>669.846</v>
      </c>
      <c r="H660" s="24">
        <f>H661</f>
        <v>0</v>
      </c>
      <c r="I660" s="24">
        <f>I661</f>
        <v>0</v>
      </c>
    </row>
    <row r="661" spans="1:9" ht="22.5" customHeight="1">
      <c r="A661" s="10" t="s">
        <v>208</v>
      </c>
      <c r="B661" s="11" t="s">
        <v>382</v>
      </c>
      <c r="C661" s="15" t="s">
        <v>361</v>
      </c>
      <c r="D661" s="15" t="s">
        <v>147</v>
      </c>
      <c r="E661" s="15" t="s">
        <v>725</v>
      </c>
      <c r="F661" s="15" t="s">
        <v>270</v>
      </c>
      <c r="G661" s="24">
        <v>669.846</v>
      </c>
      <c r="H661" s="24">
        <v>0</v>
      </c>
      <c r="I661" s="24">
        <v>0</v>
      </c>
    </row>
    <row r="662" spans="1:9" ht="45">
      <c r="A662" s="23" t="s">
        <v>797</v>
      </c>
      <c r="B662" s="93" t="s">
        <v>382</v>
      </c>
      <c r="C662" s="89" t="s">
        <v>361</v>
      </c>
      <c r="D662" s="89" t="s">
        <v>147</v>
      </c>
      <c r="E662" s="89" t="s">
        <v>50</v>
      </c>
      <c r="F662" s="89" t="s">
        <v>379</v>
      </c>
      <c r="G662" s="202">
        <f>G666+G664</f>
        <v>53</v>
      </c>
      <c r="H662" s="202">
        <f>H666+H664</f>
        <v>0</v>
      </c>
      <c r="I662" s="202">
        <f>I666+I664</f>
        <v>0</v>
      </c>
    </row>
    <row r="663" spans="1:9" ht="45" hidden="1">
      <c r="A663" s="10" t="s">
        <v>781</v>
      </c>
      <c r="B663" s="11" t="s">
        <v>382</v>
      </c>
      <c r="C663" s="15" t="s">
        <v>361</v>
      </c>
      <c r="D663" s="15" t="s">
        <v>147</v>
      </c>
      <c r="E663" s="15" t="s">
        <v>782</v>
      </c>
      <c r="F663" s="15" t="s">
        <v>379</v>
      </c>
      <c r="G663" s="24">
        <f aca="true" t="shared" si="111" ref="G663:I664">G664</f>
        <v>0</v>
      </c>
      <c r="H663" s="24">
        <f t="shared" si="111"/>
        <v>0</v>
      </c>
      <c r="I663" s="24">
        <f t="shared" si="111"/>
        <v>0</v>
      </c>
    </row>
    <row r="664" spans="1:9" ht="45" hidden="1">
      <c r="A664" s="10" t="s">
        <v>206</v>
      </c>
      <c r="B664" s="122" t="s">
        <v>382</v>
      </c>
      <c r="C664" s="15" t="s">
        <v>361</v>
      </c>
      <c r="D664" s="15" t="s">
        <v>147</v>
      </c>
      <c r="E664" s="15" t="s">
        <v>782</v>
      </c>
      <c r="F664" s="15" t="s">
        <v>207</v>
      </c>
      <c r="G664" s="24">
        <f t="shared" si="111"/>
        <v>0</v>
      </c>
      <c r="H664" s="24">
        <f t="shared" si="111"/>
        <v>0</v>
      </c>
      <c r="I664" s="24">
        <f t="shared" si="111"/>
        <v>0</v>
      </c>
    </row>
    <row r="665" spans="1:9" ht="15" hidden="1">
      <c r="A665" s="10" t="s">
        <v>208</v>
      </c>
      <c r="B665" s="122" t="s">
        <v>382</v>
      </c>
      <c r="C665" s="15" t="s">
        <v>361</v>
      </c>
      <c r="D665" s="15" t="s">
        <v>147</v>
      </c>
      <c r="E665" s="15" t="s">
        <v>782</v>
      </c>
      <c r="F665" s="15" t="s">
        <v>270</v>
      </c>
      <c r="G665" s="24">
        <v>0</v>
      </c>
      <c r="H665" s="24">
        <v>0</v>
      </c>
      <c r="I665" s="24">
        <v>0</v>
      </c>
    </row>
    <row r="666" spans="1:9" ht="75">
      <c r="A666" s="10" t="s">
        <v>700</v>
      </c>
      <c r="B666" s="122" t="s">
        <v>382</v>
      </c>
      <c r="C666" s="15" t="s">
        <v>361</v>
      </c>
      <c r="D666" s="15" t="s">
        <v>147</v>
      </c>
      <c r="E666" s="11" t="s">
        <v>957</v>
      </c>
      <c r="F666" s="15" t="s">
        <v>379</v>
      </c>
      <c r="G666" s="24">
        <f aca="true" t="shared" si="112" ref="G666:I667">G667</f>
        <v>53</v>
      </c>
      <c r="H666" s="24">
        <f t="shared" si="112"/>
        <v>0</v>
      </c>
      <c r="I666" s="24">
        <f t="shared" si="112"/>
        <v>0</v>
      </c>
    </row>
    <row r="667" spans="1:9" ht="45">
      <c r="A667" s="10" t="s">
        <v>206</v>
      </c>
      <c r="B667" s="122" t="s">
        <v>382</v>
      </c>
      <c r="C667" s="15" t="s">
        <v>361</v>
      </c>
      <c r="D667" s="15" t="s">
        <v>147</v>
      </c>
      <c r="E667" s="11" t="s">
        <v>957</v>
      </c>
      <c r="F667" s="15" t="s">
        <v>207</v>
      </c>
      <c r="G667" s="24">
        <f t="shared" si="112"/>
        <v>53</v>
      </c>
      <c r="H667" s="24">
        <f t="shared" si="112"/>
        <v>0</v>
      </c>
      <c r="I667" s="24">
        <f t="shared" si="112"/>
        <v>0</v>
      </c>
    </row>
    <row r="668" spans="1:9" ht="15">
      <c r="A668" s="10" t="s">
        <v>208</v>
      </c>
      <c r="B668" s="122" t="s">
        <v>382</v>
      </c>
      <c r="C668" s="15" t="s">
        <v>361</v>
      </c>
      <c r="D668" s="15" t="s">
        <v>147</v>
      </c>
      <c r="E668" s="11" t="s">
        <v>957</v>
      </c>
      <c r="F668" s="15" t="s">
        <v>270</v>
      </c>
      <c r="G668" s="24">
        <v>53</v>
      </c>
      <c r="H668" s="24">
        <v>0</v>
      </c>
      <c r="I668" s="24">
        <v>0</v>
      </c>
    </row>
    <row r="669" spans="1:9" ht="42.75">
      <c r="A669" s="121" t="s">
        <v>875</v>
      </c>
      <c r="B669" s="92" t="s">
        <v>382</v>
      </c>
      <c r="C669" s="90" t="s">
        <v>361</v>
      </c>
      <c r="D669" s="90" t="s">
        <v>147</v>
      </c>
      <c r="E669" s="92" t="s">
        <v>50</v>
      </c>
      <c r="F669" s="90" t="s">
        <v>379</v>
      </c>
      <c r="G669" s="25">
        <f>G670+G673</f>
        <v>3000</v>
      </c>
      <c r="H669" s="25">
        <f>H670+H673</f>
        <v>0</v>
      </c>
      <c r="I669" s="25">
        <f>I670+I673</f>
        <v>0</v>
      </c>
    </row>
    <row r="670" spans="1:9" ht="60" customHeight="1">
      <c r="A670" s="10" t="s">
        <v>876</v>
      </c>
      <c r="B670" s="11" t="s">
        <v>382</v>
      </c>
      <c r="C670" s="15" t="s">
        <v>361</v>
      </c>
      <c r="D670" s="15" t="s">
        <v>147</v>
      </c>
      <c r="E670" s="11" t="s">
        <v>986</v>
      </c>
      <c r="F670" s="15" t="s">
        <v>379</v>
      </c>
      <c r="G670" s="24">
        <f aca="true" t="shared" si="113" ref="G670:I671">G671</f>
        <v>2970</v>
      </c>
      <c r="H670" s="24">
        <f t="shared" si="113"/>
        <v>0</v>
      </c>
      <c r="I670" s="24">
        <f t="shared" si="113"/>
        <v>0</v>
      </c>
    </row>
    <row r="671" spans="1:9" ht="45">
      <c r="A671" s="10" t="s">
        <v>206</v>
      </c>
      <c r="B671" s="11" t="s">
        <v>382</v>
      </c>
      <c r="C671" s="15" t="s">
        <v>361</v>
      </c>
      <c r="D671" s="15" t="s">
        <v>147</v>
      </c>
      <c r="E671" s="11" t="s">
        <v>986</v>
      </c>
      <c r="F671" s="15" t="s">
        <v>207</v>
      </c>
      <c r="G671" s="24">
        <f t="shared" si="113"/>
        <v>2970</v>
      </c>
      <c r="H671" s="24">
        <f t="shared" si="113"/>
        <v>0</v>
      </c>
      <c r="I671" s="24">
        <f t="shared" si="113"/>
        <v>0</v>
      </c>
    </row>
    <row r="672" spans="1:9" ht="15">
      <c r="A672" s="10" t="s">
        <v>208</v>
      </c>
      <c r="B672" s="11" t="s">
        <v>382</v>
      </c>
      <c r="C672" s="15" t="s">
        <v>361</v>
      </c>
      <c r="D672" s="15" t="s">
        <v>147</v>
      </c>
      <c r="E672" s="11" t="s">
        <v>986</v>
      </c>
      <c r="F672" s="15" t="s">
        <v>270</v>
      </c>
      <c r="G672" s="24">
        <v>2970</v>
      </c>
      <c r="H672" s="24">
        <v>0</v>
      </c>
      <c r="I672" s="24">
        <v>0</v>
      </c>
    </row>
    <row r="673" spans="1:9" ht="90">
      <c r="A673" s="10" t="s">
        <v>878</v>
      </c>
      <c r="B673" s="11" t="s">
        <v>382</v>
      </c>
      <c r="C673" s="15" t="s">
        <v>361</v>
      </c>
      <c r="D673" s="15" t="s">
        <v>147</v>
      </c>
      <c r="E673" s="11" t="s">
        <v>987</v>
      </c>
      <c r="F673" s="15" t="s">
        <v>379</v>
      </c>
      <c r="G673" s="24">
        <f aca="true" t="shared" si="114" ref="G673:I674">G674</f>
        <v>30</v>
      </c>
      <c r="H673" s="24">
        <f t="shared" si="114"/>
        <v>0</v>
      </c>
      <c r="I673" s="24">
        <f t="shared" si="114"/>
        <v>0</v>
      </c>
    </row>
    <row r="674" spans="1:9" ht="45">
      <c r="A674" s="10" t="s">
        <v>206</v>
      </c>
      <c r="B674" s="11" t="s">
        <v>382</v>
      </c>
      <c r="C674" s="15" t="s">
        <v>361</v>
      </c>
      <c r="D674" s="15" t="s">
        <v>147</v>
      </c>
      <c r="E674" s="11" t="s">
        <v>987</v>
      </c>
      <c r="F674" s="15" t="s">
        <v>207</v>
      </c>
      <c r="G674" s="24">
        <f t="shared" si="114"/>
        <v>30</v>
      </c>
      <c r="H674" s="24">
        <f t="shared" si="114"/>
        <v>0</v>
      </c>
      <c r="I674" s="24">
        <f t="shared" si="114"/>
        <v>0</v>
      </c>
    </row>
    <row r="675" spans="1:9" ht="15">
      <c r="A675" s="10" t="s">
        <v>208</v>
      </c>
      <c r="B675" s="11" t="s">
        <v>382</v>
      </c>
      <c r="C675" s="15" t="s">
        <v>361</v>
      </c>
      <c r="D675" s="15" t="s">
        <v>147</v>
      </c>
      <c r="E675" s="11" t="s">
        <v>987</v>
      </c>
      <c r="F675" s="15" t="s">
        <v>270</v>
      </c>
      <c r="G675" s="24">
        <v>30</v>
      </c>
      <c r="H675" s="24">
        <v>0</v>
      </c>
      <c r="I675" s="24">
        <v>0</v>
      </c>
    </row>
    <row r="676" spans="1:9" ht="31.5" customHeight="1">
      <c r="A676" s="124" t="s">
        <v>243</v>
      </c>
      <c r="B676" s="122" t="s">
        <v>382</v>
      </c>
      <c r="C676" s="15" t="s">
        <v>361</v>
      </c>
      <c r="D676" s="15" t="s">
        <v>147</v>
      </c>
      <c r="E676" s="15" t="s">
        <v>54</v>
      </c>
      <c r="F676" s="15" t="s">
        <v>379</v>
      </c>
      <c r="G676" s="24">
        <f>G677+G680</f>
        <v>1250</v>
      </c>
      <c r="H676" s="24">
        <f>H677+H680</f>
        <v>2000</v>
      </c>
      <c r="I676" s="24">
        <f>I677+I680</f>
        <v>2200</v>
      </c>
    </row>
    <row r="677" spans="1:9" ht="45">
      <c r="A677" s="19" t="s">
        <v>244</v>
      </c>
      <c r="B677" s="218" t="s">
        <v>382</v>
      </c>
      <c r="C677" s="91" t="s">
        <v>361</v>
      </c>
      <c r="D677" s="91" t="s">
        <v>147</v>
      </c>
      <c r="E677" s="91" t="s">
        <v>55</v>
      </c>
      <c r="F677" s="91" t="s">
        <v>379</v>
      </c>
      <c r="G677" s="125">
        <f>G678</f>
        <v>250</v>
      </c>
      <c r="H677" s="125">
        <f aca="true" t="shared" si="115" ref="G677:I678">H678</f>
        <v>280</v>
      </c>
      <c r="I677" s="125">
        <f t="shared" si="115"/>
        <v>300</v>
      </c>
    </row>
    <row r="678" spans="1:9" ht="45">
      <c r="A678" s="10" t="s">
        <v>206</v>
      </c>
      <c r="B678" s="122" t="s">
        <v>382</v>
      </c>
      <c r="C678" s="15" t="s">
        <v>361</v>
      </c>
      <c r="D678" s="15" t="s">
        <v>147</v>
      </c>
      <c r="E678" s="15" t="s">
        <v>55</v>
      </c>
      <c r="F678" s="15" t="s">
        <v>207</v>
      </c>
      <c r="G678" s="123">
        <f t="shared" si="115"/>
        <v>250</v>
      </c>
      <c r="H678" s="123">
        <f t="shared" si="115"/>
        <v>280</v>
      </c>
      <c r="I678" s="123">
        <f t="shared" si="115"/>
        <v>300</v>
      </c>
    </row>
    <row r="679" spans="1:9" ht="15">
      <c r="A679" s="18" t="s">
        <v>208</v>
      </c>
      <c r="B679" s="122" t="s">
        <v>382</v>
      </c>
      <c r="C679" s="15" t="s">
        <v>361</v>
      </c>
      <c r="D679" s="15" t="s">
        <v>147</v>
      </c>
      <c r="E679" s="15" t="s">
        <v>56</v>
      </c>
      <c r="F679" s="15" t="s">
        <v>270</v>
      </c>
      <c r="G679" s="24">
        <v>250</v>
      </c>
      <c r="H679" s="24">
        <v>280</v>
      </c>
      <c r="I679" s="24">
        <v>300</v>
      </c>
    </row>
    <row r="680" spans="1:9" ht="30">
      <c r="A680" s="19" t="s">
        <v>239</v>
      </c>
      <c r="B680" s="218" t="s">
        <v>382</v>
      </c>
      <c r="C680" s="91" t="s">
        <v>361</v>
      </c>
      <c r="D680" s="91" t="s">
        <v>147</v>
      </c>
      <c r="E680" s="91" t="s">
        <v>55</v>
      </c>
      <c r="F680" s="91" t="s">
        <v>379</v>
      </c>
      <c r="G680" s="125">
        <f aca="true" t="shared" si="116" ref="G680:I681">G681</f>
        <v>1000</v>
      </c>
      <c r="H680" s="125">
        <f t="shared" si="116"/>
        <v>1720</v>
      </c>
      <c r="I680" s="125">
        <f t="shared" si="116"/>
        <v>1900</v>
      </c>
    </row>
    <row r="681" spans="1:9" ht="45">
      <c r="A681" s="10" t="s">
        <v>206</v>
      </c>
      <c r="B681" s="122" t="s">
        <v>382</v>
      </c>
      <c r="C681" s="15" t="s">
        <v>361</v>
      </c>
      <c r="D681" s="15" t="s">
        <v>147</v>
      </c>
      <c r="E681" s="15" t="s">
        <v>55</v>
      </c>
      <c r="F681" s="15" t="s">
        <v>207</v>
      </c>
      <c r="G681" s="123">
        <f t="shared" si="116"/>
        <v>1000</v>
      </c>
      <c r="H681" s="123">
        <f t="shared" si="116"/>
        <v>1720</v>
      </c>
      <c r="I681" s="123">
        <f t="shared" si="116"/>
        <v>1900</v>
      </c>
    </row>
    <row r="682" spans="1:9" ht="15">
      <c r="A682" s="18" t="s">
        <v>403</v>
      </c>
      <c r="B682" s="122" t="s">
        <v>382</v>
      </c>
      <c r="C682" s="15" t="s">
        <v>361</v>
      </c>
      <c r="D682" s="15" t="s">
        <v>147</v>
      </c>
      <c r="E682" s="15" t="s">
        <v>57</v>
      </c>
      <c r="F682" s="15" t="s">
        <v>270</v>
      </c>
      <c r="G682" s="24">
        <v>1000</v>
      </c>
      <c r="H682" s="24">
        <v>1720</v>
      </c>
      <c r="I682" s="24">
        <v>1900</v>
      </c>
    </row>
    <row r="683" spans="1:9" ht="30" hidden="1">
      <c r="A683" s="124" t="s">
        <v>271</v>
      </c>
      <c r="B683" s="122" t="s">
        <v>382</v>
      </c>
      <c r="C683" s="15" t="s">
        <v>361</v>
      </c>
      <c r="D683" s="15" t="s">
        <v>147</v>
      </c>
      <c r="E683" s="15" t="s">
        <v>58</v>
      </c>
      <c r="F683" s="15" t="s">
        <v>379</v>
      </c>
      <c r="G683" s="123">
        <f>G684</f>
        <v>0</v>
      </c>
      <c r="H683" s="123">
        <f>H684</f>
        <v>0</v>
      </c>
      <c r="I683" s="123">
        <f>I684</f>
        <v>0</v>
      </c>
    </row>
    <row r="684" spans="1:9" ht="45" hidden="1">
      <c r="A684" s="10" t="s">
        <v>206</v>
      </c>
      <c r="B684" s="122" t="s">
        <v>382</v>
      </c>
      <c r="C684" s="15" t="s">
        <v>361</v>
      </c>
      <c r="D684" s="15" t="s">
        <v>147</v>
      </c>
      <c r="E684" s="15" t="s">
        <v>59</v>
      </c>
      <c r="F684" s="15" t="s">
        <v>379</v>
      </c>
      <c r="G684" s="24">
        <f>G685+G686</f>
        <v>0</v>
      </c>
      <c r="H684" s="24">
        <f>H685+H686</f>
        <v>0</v>
      </c>
      <c r="I684" s="24">
        <f>I685+I686</f>
        <v>0</v>
      </c>
    </row>
    <row r="685" spans="1:9" ht="30" hidden="1">
      <c r="A685" s="10" t="s">
        <v>128</v>
      </c>
      <c r="B685" s="122" t="s">
        <v>382</v>
      </c>
      <c r="C685" s="15" t="s">
        <v>361</v>
      </c>
      <c r="D685" s="15" t="s">
        <v>147</v>
      </c>
      <c r="E685" s="15" t="s">
        <v>60</v>
      </c>
      <c r="F685" s="15" t="s">
        <v>270</v>
      </c>
      <c r="G685" s="24"/>
      <c r="H685" s="24"/>
      <c r="I685" s="24"/>
    </row>
    <row r="686" spans="1:9" ht="30" hidden="1">
      <c r="A686" s="10" t="s">
        <v>129</v>
      </c>
      <c r="B686" s="122" t="s">
        <v>382</v>
      </c>
      <c r="C686" s="15" t="s">
        <v>361</v>
      </c>
      <c r="D686" s="15" t="s">
        <v>147</v>
      </c>
      <c r="E686" s="15" t="s">
        <v>61</v>
      </c>
      <c r="F686" s="15" t="s">
        <v>270</v>
      </c>
      <c r="G686" s="24"/>
      <c r="H686" s="24"/>
      <c r="I686" s="24"/>
    </row>
    <row r="687" spans="1:9" ht="45">
      <c r="A687" s="19" t="s">
        <v>946</v>
      </c>
      <c r="B687" s="98" t="s">
        <v>382</v>
      </c>
      <c r="C687" s="91" t="s">
        <v>361</v>
      </c>
      <c r="D687" s="91" t="s">
        <v>147</v>
      </c>
      <c r="E687" s="91" t="s">
        <v>32</v>
      </c>
      <c r="F687" s="91" t="s">
        <v>379</v>
      </c>
      <c r="G687" s="96">
        <f aca="true" t="shared" si="117" ref="G687:I688">G688</f>
        <v>214912.38199999998</v>
      </c>
      <c r="H687" s="96">
        <f t="shared" si="117"/>
        <v>228240.386</v>
      </c>
      <c r="I687" s="96">
        <f t="shared" si="117"/>
        <v>241271.278</v>
      </c>
    </row>
    <row r="688" spans="1:9" ht="48" customHeight="1">
      <c r="A688" s="124" t="s">
        <v>245</v>
      </c>
      <c r="B688" s="122" t="s">
        <v>382</v>
      </c>
      <c r="C688" s="15" t="s">
        <v>361</v>
      </c>
      <c r="D688" s="15" t="s">
        <v>147</v>
      </c>
      <c r="E688" s="15" t="s">
        <v>50</v>
      </c>
      <c r="F688" s="15" t="s">
        <v>379</v>
      </c>
      <c r="G688" s="24">
        <f t="shared" si="117"/>
        <v>214912.38199999998</v>
      </c>
      <c r="H688" s="24">
        <f t="shared" si="117"/>
        <v>228240.386</v>
      </c>
      <c r="I688" s="24">
        <f t="shared" si="117"/>
        <v>241271.278</v>
      </c>
    </row>
    <row r="689" spans="1:9" s="189" customFormat="1" ht="15">
      <c r="A689" s="23" t="s">
        <v>165</v>
      </c>
      <c r="B689" s="221" t="s">
        <v>382</v>
      </c>
      <c r="C689" s="89" t="s">
        <v>361</v>
      </c>
      <c r="D689" s="89" t="s">
        <v>147</v>
      </c>
      <c r="E689" s="89" t="s">
        <v>300</v>
      </c>
      <c r="F689" s="89" t="s">
        <v>379</v>
      </c>
      <c r="G689" s="202">
        <f>G692+G695+G698</f>
        <v>214912.38199999998</v>
      </c>
      <c r="H689" s="202">
        <f>H692+H695+H698</f>
        <v>228240.386</v>
      </c>
      <c r="I689" s="202">
        <f>I692+I695+I698</f>
        <v>241271.278</v>
      </c>
    </row>
    <row r="690" spans="1:9" ht="55.5" customHeight="1" hidden="1">
      <c r="A690" s="10" t="s">
        <v>177</v>
      </c>
      <c r="B690" s="122" t="s">
        <v>382</v>
      </c>
      <c r="C690" s="15" t="s">
        <v>361</v>
      </c>
      <c r="D690" s="15" t="s">
        <v>147</v>
      </c>
      <c r="E690" s="15" t="s">
        <v>130</v>
      </c>
      <c r="F690" s="15" t="s">
        <v>379</v>
      </c>
      <c r="G690" s="123">
        <f>G691</f>
        <v>0</v>
      </c>
      <c r="H690" s="123">
        <f>H691</f>
        <v>0</v>
      </c>
      <c r="I690" s="123">
        <f>I691</f>
        <v>0</v>
      </c>
    </row>
    <row r="691" spans="1:9" ht="15" hidden="1">
      <c r="A691" s="10" t="s">
        <v>165</v>
      </c>
      <c r="B691" s="122" t="s">
        <v>382</v>
      </c>
      <c r="C691" s="15" t="s">
        <v>361</v>
      </c>
      <c r="D691" s="15" t="s">
        <v>147</v>
      </c>
      <c r="E691" s="15" t="s">
        <v>130</v>
      </c>
      <c r="F691" s="15" t="s">
        <v>344</v>
      </c>
      <c r="G691" s="123"/>
      <c r="H691" s="123"/>
      <c r="I691" s="123"/>
    </row>
    <row r="692" spans="1:9" ht="57" customHeight="1">
      <c r="A692" s="19" t="s">
        <v>528</v>
      </c>
      <c r="B692" s="122" t="s">
        <v>382</v>
      </c>
      <c r="C692" s="15" t="s">
        <v>361</v>
      </c>
      <c r="D692" s="15" t="s">
        <v>147</v>
      </c>
      <c r="E692" s="15" t="s">
        <v>50</v>
      </c>
      <c r="F692" s="15" t="s">
        <v>379</v>
      </c>
      <c r="G692" s="123">
        <f aca="true" t="shared" si="118" ref="G692:I693">G693</f>
        <v>9748.65</v>
      </c>
      <c r="H692" s="123">
        <f t="shared" si="118"/>
        <v>9748.65</v>
      </c>
      <c r="I692" s="123">
        <f t="shared" si="118"/>
        <v>9748.65</v>
      </c>
    </row>
    <row r="693" spans="1:9" ht="45">
      <c r="A693" s="10" t="s">
        <v>206</v>
      </c>
      <c r="B693" s="11" t="s">
        <v>382</v>
      </c>
      <c r="C693" s="15" t="s">
        <v>361</v>
      </c>
      <c r="D693" s="15" t="s">
        <v>147</v>
      </c>
      <c r="E693" s="15" t="s">
        <v>529</v>
      </c>
      <c r="F693" s="15" t="s">
        <v>207</v>
      </c>
      <c r="G693" s="24">
        <f t="shared" si="118"/>
        <v>9748.65</v>
      </c>
      <c r="H693" s="24">
        <f t="shared" si="118"/>
        <v>9748.65</v>
      </c>
      <c r="I693" s="24">
        <f t="shared" si="118"/>
        <v>9748.65</v>
      </c>
    </row>
    <row r="694" spans="1:9" ht="15">
      <c r="A694" s="18" t="s">
        <v>208</v>
      </c>
      <c r="B694" s="11" t="s">
        <v>382</v>
      </c>
      <c r="C694" s="15" t="s">
        <v>361</v>
      </c>
      <c r="D694" s="15" t="s">
        <v>147</v>
      </c>
      <c r="E694" s="15" t="s">
        <v>529</v>
      </c>
      <c r="F694" s="15" t="s">
        <v>270</v>
      </c>
      <c r="G694" s="24">
        <v>9748.65</v>
      </c>
      <c r="H694" s="24">
        <v>9748.65</v>
      </c>
      <c r="I694" s="24">
        <v>9748.65</v>
      </c>
    </row>
    <row r="695" spans="1:9" ht="69.75" customHeight="1">
      <c r="A695" s="19" t="s">
        <v>689</v>
      </c>
      <c r="B695" s="98" t="s">
        <v>382</v>
      </c>
      <c r="C695" s="91" t="s">
        <v>361</v>
      </c>
      <c r="D695" s="91" t="s">
        <v>147</v>
      </c>
      <c r="E695" s="91" t="s">
        <v>871</v>
      </c>
      <c r="F695" s="91" t="s">
        <v>379</v>
      </c>
      <c r="G695" s="96">
        <f aca="true" t="shared" si="119" ref="G695:I696">G696</f>
        <v>14117.65</v>
      </c>
      <c r="H695" s="96">
        <f t="shared" si="119"/>
        <v>14117.65</v>
      </c>
      <c r="I695" s="96">
        <f t="shared" si="119"/>
        <v>14363.3</v>
      </c>
    </row>
    <row r="696" spans="1:9" ht="45">
      <c r="A696" s="10" t="s">
        <v>206</v>
      </c>
      <c r="B696" s="11" t="s">
        <v>382</v>
      </c>
      <c r="C696" s="15" t="s">
        <v>361</v>
      </c>
      <c r="D696" s="15" t="s">
        <v>147</v>
      </c>
      <c r="E696" s="15" t="s">
        <v>871</v>
      </c>
      <c r="F696" s="15" t="s">
        <v>207</v>
      </c>
      <c r="G696" s="24">
        <f t="shared" si="119"/>
        <v>14117.65</v>
      </c>
      <c r="H696" s="24">
        <f t="shared" si="119"/>
        <v>14117.65</v>
      </c>
      <c r="I696" s="24">
        <f t="shared" si="119"/>
        <v>14363.3</v>
      </c>
    </row>
    <row r="697" spans="1:9" ht="15">
      <c r="A697" s="10" t="s">
        <v>208</v>
      </c>
      <c r="B697" s="11" t="s">
        <v>382</v>
      </c>
      <c r="C697" s="15" t="s">
        <v>361</v>
      </c>
      <c r="D697" s="15" t="s">
        <v>147</v>
      </c>
      <c r="E697" s="15" t="s">
        <v>871</v>
      </c>
      <c r="F697" s="15" t="s">
        <v>270</v>
      </c>
      <c r="G697" s="24">
        <f>12932.75+1184.9</f>
        <v>14117.65</v>
      </c>
      <c r="H697" s="24">
        <f>12932.75+1184.9</f>
        <v>14117.65</v>
      </c>
      <c r="I697" s="24">
        <f>12932.75+1430.55</f>
        <v>14363.3</v>
      </c>
    </row>
    <row r="698" spans="1:9" ht="73.5" customHeight="1">
      <c r="A698" s="19" t="s">
        <v>178</v>
      </c>
      <c r="B698" s="122" t="s">
        <v>382</v>
      </c>
      <c r="C698" s="15" t="s">
        <v>361</v>
      </c>
      <c r="D698" s="15" t="s">
        <v>147</v>
      </c>
      <c r="E698" s="15" t="s">
        <v>64</v>
      </c>
      <c r="F698" s="15" t="s">
        <v>379</v>
      </c>
      <c r="G698" s="123">
        <f aca="true" t="shared" si="120" ref="G698:I699">G699</f>
        <v>191046.082</v>
      </c>
      <c r="H698" s="123">
        <f t="shared" si="120"/>
        <v>204374.086</v>
      </c>
      <c r="I698" s="123">
        <f t="shared" si="120"/>
        <v>217159.328</v>
      </c>
    </row>
    <row r="699" spans="1:9" ht="45">
      <c r="A699" s="10" t="s">
        <v>206</v>
      </c>
      <c r="B699" s="122" t="s">
        <v>382</v>
      </c>
      <c r="C699" s="15" t="s">
        <v>361</v>
      </c>
      <c r="D699" s="15" t="s">
        <v>147</v>
      </c>
      <c r="E699" s="15" t="s">
        <v>64</v>
      </c>
      <c r="F699" s="15" t="s">
        <v>207</v>
      </c>
      <c r="G699" s="24">
        <f t="shared" si="120"/>
        <v>191046.082</v>
      </c>
      <c r="H699" s="24">
        <f t="shared" si="120"/>
        <v>204374.086</v>
      </c>
      <c r="I699" s="24">
        <f t="shared" si="120"/>
        <v>217159.328</v>
      </c>
    </row>
    <row r="700" spans="1:9" ht="15">
      <c r="A700" s="10" t="s">
        <v>208</v>
      </c>
      <c r="B700" s="122" t="s">
        <v>382</v>
      </c>
      <c r="C700" s="15" t="s">
        <v>361</v>
      </c>
      <c r="D700" s="15" t="s">
        <v>147</v>
      </c>
      <c r="E700" s="15" t="s">
        <v>64</v>
      </c>
      <c r="F700" s="15" t="s">
        <v>270</v>
      </c>
      <c r="G700" s="24">
        <v>191046.082</v>
      </c>
      <c r="H700" s="24">
        <v>204374.086</v>
      </c>
      <c r="I700" s="24">
        <v>217159.328</v>
      </c>
    </row>
    <row r="701" spans="1:9" s="26" customFormat="1" ht="87" customHeight="1">
      <c r="A701" s="19" t="s">
        <v>686</v>
      </c>
      <c r="B701" s="98" t="s">
        <v>382</v>
      </c>
      <c r="C701" s="91" t="s">
        <v>361</v>
      </c>
      <c r="D701" s="91" t="s">
        <v>147</v>
      </c>
      <c r="E701" s="91" t="s">
        <v>690</v>
      </c>
      <c r="F701" s="91" t="s">
        <v>379</v>
      </c>
      <c r="G701" s="96">
        <f aca="true" t="shared" si="121" ref="G701:I702">G702</f>
        <v>20475</v>
      </c>
      <c r="H701" s="96">
        <f t="shared" si="121"/>
        <v>21060</v>
      </c>
      <c r="I701" s="96">
        <f t="shared" si="121"/>
        <v>21060</v>
      </c>
    </row>
    <row r="702" spans="1:9" ht="45">
      <c r="A702" s="10" t="s">
        <v>206</v>
      </c>
      <c r="B702" s="11" t="s">
        <v>382</v>
      </c>
      <c r="C702" s="15" t="s">
        <v>361</v>
      </c>
      <c r="D702" s="15" t="s">
        <v>147</v>
      </c>
      <c r="E702" s="15" t="s">
        <v>690</v>
      </c>
      <c r="F702" s="15" t="s">
        <v>207</v>
      </c>
      <c r="G702" s="24">
        <f t="shared" si="121"/>
        <v>20475</v>
      </c>
      <c r="H702" s="24">
        <f t="shared" si="121"/>
        <v>21060</v>
      </c>
      <c r="I702" s="24">
        <f t="shared" si="121"/>
        <v>21060</v>
      </c>
    </row>
    <row r="703" spans="1:9" ht="15">
      <c r="A703" s="10" t="s">
        <v>208</v>
      </c>
      <c r="B703" s="11" t="s">
        <v>382</v>
      </c>
      <c r="C703" s="15" t="s">
        <v>361</v>
      </c>
      <c r="D703" s="15" t="s">
        <v>147</v>
      </c>
      <c r="E703" s="15" t="s">
        <v>690</v>
      </c>
      <c r="F703" s="15" t="s">
        <v>270</v>
      </c>
      <c r="G703" s="24">
        <f>19305+1170</f>
        <v>20475</v>
      </c>
      <c r="H703" s="24">
        <v>21060</v>
      </c>
      <c r="I703" s="24">
        <v>21060</v>
      </c>
    </row>
    <row r="704" spans="1:9" ht="105">
      <c r="A704" s="19" t="s">
        <v>991</v>
      </c>
      <c r="B704" s="98" t="s">
        <v>382</v>
      </c>
      <c r="C704" s="91" t="s">
        <v>361</v>
      </c>
      <c r="D704" s="91" t="s">
        <v>147</v>
      </c>
      <c r="E704" s="98" t="s">
        <v>992</v>
      </c>
      <c r="F704" s="91" t="s">
        <v>379</v>
      </c>
      <c r="G704" s="96">
        <f aca="true" t="shared" si="122" ref="G704:I705">G705</f>
        <v>989.4248</v>
      </c>
      <c r="H704" s="96">
        <f t="shared" si="122"/>
        <v>4155.58416</v>
      </c>
      <c r="I704" s="96">
        <f t="shared" si="122"/>
        <v>4155.58416</v>
      </c>
    </row>
    <row r="705" spans="1:9" ht="45">
      <c r="A705" s="10" t="s">
        <v>206</v>
      </c>
      <c r="B705" s="11" t="s">
        <v>382</v>
      </c>
      <c r="C705" s="15" t="s">
        <v>361</v>
      </c>
      <c r="D705" s="15" t="s">
        <v>147</v>
      </c>
      <c r="E705" s="11" t="s">
        <v>992</v>
      </c>
      <c r="F705" s="15" t="s">
        <v>207</v>
      </c>
      <c r="G705" s="24">
        <f t="shared" si="122"/>
        <v>989.4248</v>
      </c>
      <c r="H705" s="24">
        <f t="shared" si="122"/>
        <v>4155.58416</v>
      </c>
      <c r="I705" s="24">
        <f t="shared" si="122"/>
        <v>4155.58416</v>
      </c>
    </row>
    <row r="706" spans="1:9" ht="18.75" customHeight="1">
      <c r="A706" s="10" t="s">
        <v>208</v>
      </c>
      <c r="B706" s="11" t="s">
        <v>382</v>
      </c>
      <c r="C706" s="15" t="s">
        <v>361</v>
      </c>
      <c r="D706" s="15" t="s">
        <v>147</v>
      </c>
      <c r="E706" s="220" t="s">
        <v>992</v>
      </c>
      <c r="F706" s="15" t="s">
        <v>270</v>
      </c>
      <c r="G706" s="24">
        <v>989.4248</v>
      </c>
      <c r="H706" s="24">
        <v>4155.58416</v>
      </c>
      <c r="I706" s="24">
        <v>4155.58416</v>
      </c>
    </row>
    <row r="707" spans="1:9" ht="15.75">
      <c r="A707" s="142" t="s">
        <v>530</v>
      </c>
      <c r="B707" s="92" t="s">
        <v>382</v>
      </c>
      <c r="C707" s="90" t="s">
        <v>361</v>
      </c>
      <c r="D707" s="90" t="s">
        <v>152</v>
      </c>
      <c r="E707" s="92" t="s">
        <v>300</v>
      </c>
      <c r="F707" s="90" t="s">
        <v>379</v>
      </c>
      <c r="G707" s="25">
        <f>G708</f>
        <v>22939.531</v>
      </c>
      <c r="H707" s="25">
        <f>H708</f>
        <v>20890.175</v>
      </c>
      <c r="I707" s="25">
        <f>I708</f>
        <v>20890.175</v>
      </c>
    </row>
    <row r="708" spans="1:10" s="16" customFormat="1" ht="45">
      <c r="A708" s="10" t="s">
        <v>946</v>
      </c>
      <c r="B708" s="11" t="s">
        <v>382</v>
      </c>
      <c r="C708" s="15" t="s">
        <v>361</v>
      </c>
      <c r="D708" s="15" t="s">
        <v>152</v>
      </c>
      <c r="E708" s="15" t="s">
        <v>32</v>
      </c>
      <c r="F708" s="15" t="s">
        <v>379</v>
      </c>
      <c r="G708" s="24">
        <f aca="true" t="shared" si="123" ref="G708:I709">G709</f>
        <v>22939.531</v>
      </c>
      <c r="H708" s="24">
        <f t="shared" si="123"/>
        <v>20890.175</v>
      </c>
      <c r="I708" s="24">
        <f t="shared" si="123"/>
        <v>20890.175</v>
      </c>
      <c r="J708" s="16">
        <v>21040.175</v>
      </c>
    </row>
    <row r="709" spans="1:10" ht="33" customHeight="1">
      <c r="A709" s="124" t="s">
        <v>271</v>
      </c>
      <c r="B709" s="122" t="s">
        <v>382</v>
      </c>
      <c r="C709" s="15" t="s">
        <v>361</v>
      </c>
      <c r="D709" s="15" t="s">
        <v>152</v>
      </c>
      <c r="E709" s="15" t="s">
        <v>58</v>
      </c>
      <c r="F709" s="15" t="s">
        <v>379</v>
      </c>
      <c r="G709" s="123">
        <f t="shared" si="123"/>
        <v>22939.531</v>
      </c>
      <c r="H709" s="123">
        <f t="shared" si="123"/>
        <v>20890.175</v>
      </c>
      <c r="I709" s="123">
        <f t="shared" si="123"/>
        <v>20890.175</v>
      </c>
      <c r="J709" s="190">
        <f>J708-G708</f>
        <v>-1899.3559999999998</v>
      </c>
    </row>
    <row r="710" spans="1:9" ht="45">
      <c r="A710" s="10" t="s">
        <v>206</v>
      </c>
      <c r="B710" s="11" t="s">
        <v>382</v>
      </c>
      <c r="C710" s="15" t="s">
        <v>361</v>
      </c>
      <c r="D710" s="15" t="s">
        <v>152</v>
      </c>
      <c r="E710" s="15" t="s">
        <v>59</v>
      </c>
      <c r="F710" s="15" t="s">
        <v>207</v>
      </c>
      <c r="G710" s="24">
        <f>G713+G714+G718+G717+G711+G721+G722+G712</f>
        <v>22939.531</v>
      </c>
      <c r="H710" s="24">
        <f>H713+H714+H718+H717+H711+H721+H722+H712</f>
        <v>20890.175</v>
      </c>
      <c r="I710" s="24">
        <f>I713+I714+I718+I717+I711+I721+I722+I712</f>
        <v>20890.175</v>
      </c>
    </row>
    <row r="711" spans="1:9" ht="46.5" customHeight="1">
      <c r="A711" s="10" t="s">
        <v>864</v>
      </c>
      <c r="B711" s="11" t="s">
        <v>382</v>
      </c>
      <c r="C711" s="15" t="s">
        <v>361</v>
      </c>
      <c r="D711" s="15" t="s">
        <v>152</v>
      </c>
      <c r="E711" s="15" t="s">
        <v>727</v>
      </c>
      <c r="F711" s="15" t="s">
        <v>270</v>
      </c>
      <c r="G711" s="24">
        <v>111.356</v>
      </c>
      <c r="H711" s="24">
        <v>0</v>
      </c>
      <c r="I711" s="24">
        <v>0</v>
      </c>
    </row>
    <row r="712" spans="1:9" ht="31.5" customHeight="1" hidden="1">
      <c r="A712" s="10" t="s">
        <v>738</v>
      </c>
      <c r="B712" s="11" t="s">
        <v>382</v>
      </c>
      <c r="C712" s="15" t="s">
        <v>361</v>
      </c>
      <c r="D712" s="15" t="s">
        <v>152</v>
      </c>
      <c r="E712" s="15" t="s">
        <v>739</v>
      </c>
      <c r="F712" s="15" t="s">
        <v>270</v>
      </c>
      <c r="G712" s="24"/>
      <c r="H712" s="24"/>
      <c r="I712" s="24"/>
    </row>
    <row r="713" spans="1:9" ht="33.75" customHeight="1">
      <c r="A713" s="10" t="s">
        <v>944</v>
      </c>
      <c r="B713" s="11" t="s">
        <v>382</v>
      </c>
      <c r="C713" s="15" t="s">
        <v>361</v>
      </c>
      <c r="D713" s="15" t="s">
        <v>152</v>
      </c>
      <c r="E713" s="15" t="s">
        <v>60</v>
      </c>
      <c r="F713" s="15" t="s">
        <v>270</v>
      </c>
      <c r="G713" s="24">
        <f>5202.784+888</f>
        <v>6090.784</v>
      </c>
      <c r="H713" s="24">
        <v>5202.784</v>
      </c>
      <c r="I713" s="24">
        <v>5202.784</v>
      </c>
    </row>
    <row r="714" spans="1:9" ht="44.25" customHeight="1">
      <c r="A714" s="10" t="s">
        <v>872</v>
      </c>
      <c r="B714" s="11" t="s">
        <v>382</v>
      </c>
      <c r="C714" s="15" t="s">
        <v>361</v>
      </c>
      <c r="D714" s="15" t="s">
        <v>152</v>
      </c>
      <c r="E714" s="15" t="s">
        <v>873</v>
      </c>
      <c r="F714" s="15" t="s">
        <v>379</v>
      </c>
      <c r="G714" s="24">
        <f aca="true" t="shared" si="124" ref="G714:I715">G715</f>
        <v>1204.9</v>
      </c>
      <c r="H714" s="24">
        <f t="shared" si="124"/>
        <v>1204.9</v>
      </c>
      <c r="I714" s="24">
        <f t="shared" si="124"/>
        <v>1204.9</v>
      </c>
    </row>
    <row r="715" spans="1:9" ht="45" customHeight="1">
      <c r="A715" s="10" t="s">
        <v>206</v>
      </c>
      <c r="B715" s="11" t="s">
        <v>382</v>
      </c>
      <c r="C715" s="15" t="s">
        <v>361</v>
      </c>
      <c r="D715" s="15" t="s">
        <v>152</v>
      </c>
      <c r="E715" s="15" t="s">
        <v>873</v>
      </c>
      <c r="F715" s="15" t="s">
        <v>207</v>
      </c>
      <c r="G715" s="24">
        <f t="shared" si="124"/>
        <v>1204.9</v>
      </c>
      <c r="H715" s="24">
        <f t="shared" si="124"/>
        <v>1204.9</v>
      </c>
      <c r="I715" s="24">
        <f t="shared" si="124"/>
        <v>1204.9</v>
      </c>
    </row>
    <row r="716" spans="1:9" ht="24" customHeight="1">
      <c r="A716" s="10" t="s">
        <v>915</v>
      </c>
      <c r="B716" s="11" t="s">
        <v>382</v>
      </c>
      <c r="C716" s="15" t="s">
        <v>361</v>
      </c>
      <c r="D716" s="15" t="s">
        <v>152</v>
      </c>
      <c r="E716" s="15" t="s">
        <v>873</v>
      </c>
      <c r="F716" s="15" t="s">
        <v>270</v>
      </c>
      <c r="G716" s="24">
        <v>1204.9</v>
      </c>
      <c r="H716" s="24">
        <v>1204.9</v>
      </c>
      <c r="I716" s="24">
        <v>1204.9</v>
      </c>
    </row>
    <row r="717" spans="1:9" ht="40.5" customHeight="1">
      <c r="A717" s="10" t="s">
        <v>747</v>
      </c>
      <c r="B717" s="11" t="s">
        <v>382</v>
      </c>
      <c r="C717" s="15" t="s">
        <v>361</v>
      </c>
      <c r="D717" s="15" t="s">
        <v>152</v>
      </c>
      <c r="E717" s="15" t="s">
        <v>61</v>
      </c>
      <c r="F717" s="15" t="s">
        <v>270</v>
      </c>
      <c r="G717" s="24">
        <f>12058.344+900</f>
        <v>12958.344</v>
      </c>
      <c r="H717" s="24">
        <v>12058.344</v>
      </c>
      <c r="I717" s="24">
        <v>12058.344</v>
      </c>
    </row>
    <row r="718" spans="1:9" ht="56.25" customHeight="1">
      <c r="A718" s="10" t="s">
        <v>874</v>
      </c>
      <c r="B718" s="11" t="s">
        <v>382</v>
      </c>
      <c r="C718" s="15" t="s">
        <v>361</v>
      </c>
      <c r="D718" s="15" t="s">
        <v>152</v>
      </c>
      <c r="E718" s="15" t="s">
        <v>873</v>
      </c>
      <c r="F718" s="15" t="s">
        <v>379</v>
      </c>
      <c r="G718" s="24">
        <f aca="true" t="shared" si="125" ref="G718:I719">G719</f>
        <v>1647.9</v>
      </c>
      <c r="H718" s="24">
        <f t="shared" si="125"/>
        <v>1647.9</v>
      </c>
      <c r="I718" s="24">
        <f t="shared" si="125"/>
        <v>1647.9</v>
      </c>
    </row>
    <row r="719" spans="1:9" ht="45" customHeight="1">
      <c r="A719" s="10" t="s">
        <v>206</v>
      </c>
      <c r="B719" s="11" t="s">
        <v>382</v>
      </c>
      <c r="C719" s="15" t="s">
        <v>361</v>
      </c>
      <c r="D719" s="15" t="s">
        <v>152</v>
      </c>
      <c r="E719" s="15" t="s">
        <v>873</v>
      </c>
      <c r="F719" s="15" t="s">
        <v>207</v>
      </c>
      <c r="G719" s="24">
        <f t="shared" si="125"/>
        <v>1647.9</v>
      </c>
      <c r="H719" s="24">
        <f t="shared" si="125"/>
        <v>1647.9</v>
      </c>
      <c r="I719" s="24">
        <f t="shared" si="125"/>
        <v>1647.9</v>
      </c>
    </row>
    <row r="720" spans="1:9" ht="24" customHeight="1">
      <c r="A720" s="10" t="s">
        <v>208</v>
      </c>
      <c r="B720" s="11" t="s">
        <v>382</v>
      </c>
      <c r="C720" s="15" t="s">
        <v>361</v>
      </c>
      <c r="D720" s="15" t="s">
        <v>152</v>
      </c>
      <c r="E720" s="15" t="s">
        <v>873</v>
      </c>
      <c r="F720" s="15" t="s">
        <v>270</v>
      </c>
      <c r="G720" s="24">
        <v>1647.9</v>
      </c>
      <c r="H720" s="24">
        <v>1647.9</v>
      </c>
      <c r="I720" s="24">
        <v>1647.9</v>
      </c>
    </row>
    <row r="721" spans="1:9" ht="77.25" customHeight="1">
      <c r="A721" s="10" t="s">
        <v>1010</v>
      </c>
      <c r="B721" s="11" t="s">
        <v>382</v>
      </c>
      <c r="C721" s="15" t="s">
        <v>361</v>
      </c>
      <c r="D721" s="15" t="s">
        <v>152</v>
      </c>
      <c r="E721" s="15" t="s">
        <v>748</v>
      </c>
      <c r="F721" s="15" t="s">
        <v>270</v>
      </c>
      <c r="G721" s="24">
        <v>776.247</v>
      </c>
      <c r="H721" s="24">
        <v>776.247</v>
      </c>
      <c r="I721" s="24">
        <v>776.247</v>
      </c>
    </row>
    <row r="722" spans="1:9" ht="31.5" customHeight="1">
      <c r="A722" s="121" t="s">
        <v>738</v>
      </c>
      <c r="B722" s="92" t="s">
        <v>382</v>
      </c>
      <c r="C722" s="90" t="s">
        <v>361</v>
      </c>
      <c r="D722" s="90" t="s">
        <v>152</v>
      </c>
      <c r="E722" s="90" t="s">
        <v>739</v>
      </c>
      <c r="F722" s="90" t="s">
        <v>379</v>
      </c>
      <c r="G722" s="25">
        <f aca="true" t="shared" si="126" ref="G722:I723">G723</f>
        <v>150</v>
      </c>
      <c r="H722" s="25">
        <f t="shared" si="126"/>
        <v>0</v>
      </c>
      <c r="I722" s="25">
        <f t="shared" si="126"/>
        <v>0</v>
      </c>
    </row>
    <row r="723" spans="1:9" ht="45" customHeight="1">
      <c r="A723" s="128" t="s">
        <v>206</v>
      </c>
      <c r="B723" s="11" t="s">
        <v>382</v>
      </c>
      <c r="C723" s="126" t="s">
        <v>361</v>
      </c>
      <c r="D723" s="126" t="s">
        <v>152</v>
      </c>
      <c r="E723" s="126" t="s">
        <v>739</v>
      </c>
      <c r="F723" s="126" t="s">
        <v>207</v>
      </c>
      <c r="G723" s="24">
        <f t="shared" si="126"/>
        <v>150</v>
      </c>
      <c r="H723" s="24">
        <f t="shared" si="126"/>
        <v>0</v>
      </c>
      <c r="I723" s="24">
        <f t="shared" si="126"/>
        <v>0</v>
      </c>
    </row>
    <row r="724" spans="1:9" ht="21" customHeight="1">
      <c r="A724" s="128" t="s">
        <v>208</v>
      </c>
      <c r="B724" s="11" t="s">
        <v>382</v>
      </c>
      <c r="C724" s="126" t="s">
        <v>361</v>
      </c>
      <c r="D724" s="126" t="s">
        <v>152</v>
      </c>
      <c r="E724" s="126" t="s">
        <v>739</v>
      </c>
      <c r="F724" s="126" t="s">
        <v>270</v>
      </c>
      <c r="G724" s="24">
        <v>150</v>
      </c>
      <c r="H724" s="24">
        <v>0</v>
      </c>
      <c r="I724" s="24">
        <v>0</v>
      </c>
    </row>
    <row r="725" spans="1:9" ht="42" customHeight="1" hidden="1">
      <c r="A725" s="19" t="s">
        <v>951</v>
      </c>
      <c r="B725" s="98" t="s">
        <v>382</v>
      </c>
      <c r="C725" s="91" t="s">
        <v>361</v>
      </c>
      <c r="D725" s="91" t="s">
        <v>152</v>
      </c>
      <c r="E725" s="91" t="s">
        <v>770</v>
      </c>
      <c r="F725" s="91" t="s">
        <v>379</v>
      </c>
      <c r="G725" s="96">
        <f aca="true" t="shared" si="127" ref="G725:I726">G726</f>
        <v>0</v>
      </c>
      <c r="H725" s="96">
        <f t="shared" si="127"/>
        <v>0</v>
      </c>
      <c r="I725" s="96">
        <f t="shared" si="127"/>
        <v>0</v>
      </c>
    </row>
    <row r="726" spans="1:9" ht="45.75" customHeight="1" hidden="1">
      <c r="A726" s="128" t="s">
        <v>206</v>
      </c>
      <c r="B726" s="11" t="s">
        <v>382</v>
      </c>
      <c r="C726" s="15" t="s">
        <v>361</v>
      </c>
      <c r="D726" s="15" t="s">
        <v>152</v>
      </c>
      <c r="E726" s="15" t="s">
        <v>770</v>
      </c>
      <c r="F726" s="126" t="s">
        <v>207</v>
      </c>
      <c r="G726" s="24">
        <f t="shared" si="127"/>
        <v>0</v>
      </c>
      <c r="H726" s="24">
        <f t="shared" si="127"/>
        <v>0</v>
      </c>
      <c r="I726" s="24">
        <f t="shared" si="127"/>
        <v>0</v>
      </c>
    </row>
    <row r="727" spans="1:9" ht="21.75" customHeight="1" hidden="1">
      <c r="A727" s="10" t="s">
        <v>208</v>
      </c>
      <c r="B727" s="11" t="s">
        <v>382</v>
      </c>
      <c r="C727" s="15" t="s">
        <v>361</v>
      </c>
      <c r="D727" s="15" t="s">
        <v>152</v>
      </c>
      <c r="E727" s="15" t="s">
        <v>770</v>
      </c>
      <c r="F727" s="126" t="s">
        <v>270</v>
      </c>
      <c r="G727" s="24">
        <v>0</v>
      </c>
      <c r="H727" s="24"/>
      <c r="I727" s="24"/>
    </row>
    <row r="728" spans="1:9" ht="42" customHeight="1">
      <c r="A728" s="10" t="s">
        <v>952</v>
      </c>
      <c r="B728" s="11" t="s">
        <v>382</v>
      </c>
      <c r="C728" s="15" t="s">
        <v>361</v>
      </c>
      <c r="D728" s="15" t="s">
        <v>358</v>
      </c>
      <c r="E728" s="15" t="s">
        <v>32</v>
      </c>
      <c r="F728" s="15" t="s">
        <v>379</v>
      </c>
      <c r="G728" s="24">
        <f>G729</f>
        <v>50</v>
      </c>
      <c r="H728" s="24">
        <f aca="true" t="shared" si="128" ref="H728:I731">H729</f>
        <v>50</v>
      </c>
      <c r="I728" s="24">
        <f t="shared" si="128"/>
        <v>50</v>
      </c>
    </row>
    <row r="729" spans="1:9" ht="33.75" customHeight="1">
      <c r="A729" s="124" t="s">
        <v>272</v>
      </c>
      <c r="B729" s="122" t="s">
        <v>382</v>
      </c>
      <c r="C729" s="15" t="s">
        <v>361</v>
      </c>
      <c r="D729" s="15" t="s">
        <v>358</v>
      </c>
      <c r="E729" s="15" t="s">
        <v>65</v>
      </c>
      <c r="F729" s="15" t="s">
        <v>379</v>
      </c>
      <c r="G729" s="123">
        <f>G730</f>
        <v>50</v>
      </c>
      <c r="H729" s="123">
        <f t="shared" si="128"/>
        <v>50</v>
      </c>
      <c r="I729" s="123">
        <f t="shared" si="128"/>
        <v>50</v>
      </c>
    </row>
    <row r="730" spans="1:9" ht="29.25" customHeight="1">
      <c r="A730" s="10" t="s">
        <v>240</v>
      </c>
      <c r="B730" s="122" t="s">
        <v>382</v>
      </c>
      <c r="C730" s="15" t="s">
        <v>361</v>
      </c>
      <c r="D730" s="15" t="s">
        <v>358</v>
      </c>
      <c r="E730" s="15" t="s">
        <v>66</v>
      </c>
      <c r="F730" s="15" t="s">
        <v>379</v>
      </c>
      <c r="G730" s="123">
        <f>G731</f>
        <v>50</v>
      </c>
      <c r="H730" s="123">
        <f t="shared" si="128"/>
        <v>50</v>
      </c>
      <c r="I730" s="123">
        <f t="shared" si="128"/>
        <v>50</v>
      </c>
    </row>
    <row r="731" spans="1:9" ht="45">
      <c r="A731" s="10" t="s">
        <v>206</v>
      </c>
      <c r="B731" s="122" t="s">
        <v>382</v>
      </c>
      <c r="C731" s="15" t="s">
        <v>361</v>
      </c>
      <c r="D731" s="15" t="s">
        <v>358</v>
      </c>
      <c r="E731" s="15" t="s">
        <v>66</v>
      </c>
      <c r="F731" s="15" t="s">
        <v>207</v>
      </c>
      <c r="G731" s="24">
        <f>G732</f>
        <v>50</v>
      </c>
      <c r="H731" s="24">
        <f t="shared" si="128"/>
        <v>50</v>
      </c>
      <c r="I731" s="24">
        <f t="shared" si="128"/>
        <v>50</v>
      </c>
    </row>
    <row r="732" spans="1:9" ht="15">
      <c r="A732" s="10" t="s">
        <v>208</v>
      </c>
      <c r="B732" s="122" t="s">
        <v>382</v>
      </c>
      <c r="C732" s="15" t="s">
        <v>361</v>
      </c>
      <c r="D732" s="15" t="s">
        <v>358</v>
      </c>
      <c r="E732" s="15" t="s">
        <v>66</v>
      </c>
      <c r="F732" s="15" t="s">
        <v>270</v>
      </c>
      <c r="G732" s="123">
        <v>50</v>
      </c>
      <c r="H732" s="123">
        <v>50</v>
      </c>
      <c r="I732" s="123">
        <v>50</v>
      </c>
    </row>
    <row r="733" spans="1:9" ht="45" hidden="1">
      <c r="A733" s="19" t="s">
        <v>429</v>
      </c>
      <c r="B733" s="98" t="s">
        <v>382</v>
      </c>
      <c r="C733" s="91" t="s">
        <v>361</v>
      </c>
      <c r="D733" s="91" t="s">
        <v>361</v>
      </c>
      <c r="E733" s="91" t="s">
        <v>32</v>
      </c>
      <c r="F733" s="91" t="s">
        <v>379</v>
      </c>
      <c r="G733" s="96">
        <f>G734+G742</f>
        <v>0</v>
      </c>
      <c r="H733" s="96">
        <f>H734+H742</f>
        <v>0</v>
      </c>
      <c r="I733" s="96">
        <f>I734+I742</f>
        <v>0</v>
      </c>
    </row>
    <row r="734" spans="1:9" ht="33.75" customHeight="1" hidden="1">
      <c r="A734" s="124" t="s">
        <v>271</v>
      </c>
      <c r="B734" s="11" t="s">
        <v>382</v>
      </c>
      <c r="C734" s="15" t="s">
        <v>361</v>
      </c>
      <c r="D734" s="15" t="s">
        <v>361</v>
      </c>
      <c r="E734" s="15" t="s">
        <v>58</v>
      </c>
      <c r="F734" s="15" t="s">
        <v>379</v>
      </c>
      <c r="G734" s="24">
        <f>G735</f>
        <v>0</v>
      </c>
      <c r="H734" s="24">
        <f>H735</f>
        <v>0</v>
      </c>
      <c r="I734" s="24">
        <f>I735</f>
        <v>0</v>
      </c>
    </row>
    <row r="735" spans="1:9" ht="60" hidden="1">
      <c r="A735" s="19" t="s">
        <v>601</v>
      </c>
      <c r="B735" s="98" t="s">
        <v>382</v>
      </c>
      <c r="C735" s="91" t="s">
        <v>361</v>
      </c>
      <c r="D735" s="91" t="s">
        <v>361</v>
      </c>
      <c r="E735" s="91" t="s">
        <v>300</v>
      </c>
      <c r="F735" s="91" t="s">
        <v>379</v>
      </c>
      <c r="G735" s="96">
        <f>G736+G739</f>
        <v>0</v>
      </c>
      <c r="H735" s="96">
        <f>H736+H739</f>
        <v>0</v>
      </c>
      <c r="I735" s="96">
        <f>I736+I739</f>
        <v>0</v>
      </c>
    </row>
    <row r="736" spans="1:9" ht="75" hidden="1">
      <c r="A736" s="10" t="s">
        <v>613</v>
      </c>
      <c r="B736" s="11" t="s">
        <v>382</v>
      </c>
      <c r="C736" s="15" t="s">
        <v>361</v>
      </c>
      <c r="D736" s="15" t="s">
        <v>361</v>
      </c>
      <c r="E736" s="15" t="s">
        <v>619</v>
      </c>
      <c r="F736" s="15" t="s">
        <v>379</v>
      </c>
      <c r="G736" s="24">
        <f>G737+G739</f>
        <v>0</v>
      </c>
      <c r="H736" s="24">
        <f>H737+H739</f>
        <v>0</v>
      </c>
      <c r="I736" s="24">
        <f>I737+I739</f>
        <v>0</v>
      </c>
    </row>
    <row r="737" spans="1:9" ht="45" hidden="1">
      <c r="A737" s="10" t="s">
        <v>206</v>
      </c>
      <c r="B737" s="11" t="s">
        <v>382</v>
      </c>
      <c r="C737" s="15" t="s">
        <v>361</v>
      </c>
      <c r="D737" s="15" t="s">
        <v>361</v>
      </c>
      <c r="E737" s="15" t="s">
        <v>619</v>
      </c>
      <c r="F737" s="15" t="s">
        <v>207</v>
      </c>
      <c r="G737" s="24">
        <f>G738</f>
        <v>0</v>
      </c>
      <c r="H737" s="24">
        <f>H738</f>
        <v>0</v>
      </c>
      <c r="I737" s="24">
        <f>I738</f>
        <v>0</v>
      </c>
    </row>
    <row r="738" spans="1:9" ht="15" hidden="1">
      <c r="A738" s="10" t="s">
        <v>208</v>
      </c>
      <c r="B738" s="11" t="s">
        <v>382</v>
      </c>
      <c r="C738" s="15" t="s">
        <v>361</v>
      </c>
      <c r="D738" s="15" t="s">
        <v>361</v>
      </c>
      <c r="E738" s="15" t="s">
        <v>619</v>
      </c>
      <c r="F738" s="15" t="s">
        <v>270</v>
      </c>
      <c r="G738" s="24"/>
      <c r="H738" s="24"/>
      <c r="I738" s="24"/>
    </row>
    <row r="739" spans="1:9" ht="105" hidden="1">
      <c r="A739" s="10" t="s">
        <v>614</v>
      </c>
      <c r="B739" s="11" t="s">
        <v>382</v>
      </c>
      <c r="C739" s="15" t="s">
        <v>361</v>
      </c>
      <c r="D739" s="15" t="s">
        <v>361</v>
      </c>
      <c r="E739" s="15" t="s">
        <v>655</v>
      </c>
      <c r="F739" s="15" t="s">
        <v>379</v>
      </c>
      <c r="G739" s="24">
        <f aca="true" t="shared" si="129" ref="G739:I740">G740</f>
        <v>0</v>
      </c>
      <c r="H739" s="24">
        <f t="shared" si="129"/>
        <v>0</v>
      </c>
      <c r="I739" s="24">
        <f t="shared" si="129"/>
        <v>0</v>
      </c>
    </row>
    <row r="740" spans="1:9" ht="45" hidden="1">
      <c r="A740" s="10" t="s">
        <v>206</v>
      </c>
      <c r="B740" s="11" t="s">
        <v>382</v>
      </c>
      <c r="C740" s="15" t="s">
        <v>361</v>
      </c>
      <c r="D740" s="15" t="s">
        <v>361</v>
      </c>
      <c r="E740" s="15" t="s">
        <v>655</v>
      </c>
      <c r="F740" s="15" t="s">
        <v>207</v>
      </c>
      <c r="G740" s="24">
        <f t="shared" si="129"/>
        <v>0</v>
      </c>
      <c r="H740" s="24">
        <f t="shared" si="129"/>
        <v>0</v>
      </c>
      <c r="I740" s="24">
        <f t="shared" si="129"/>
        <v>0</v>
      </c>
    </row>
    <row r="741" spans="1:9" ht="15" hidden="1">
      <c r="A741" s="10" t="s">
        <v>208</v>
      </c>
      <c r="B741" s="11" t="s">
        <v>382</v>
      </c>
      <c r="C741" s="15" t="s">
        <v>361</v>
      </c>
      <c r="D741" s="15" t="s">
        <v>361</v>
      </c>
      <c r="E741" s="15" t="s">
        <v>655</v>
      </c>
      <c r="F741" s="15" t="s">
        <v>270</v>
      </c>
      <c r="G741" s="24"/>
      <c r="H741" s="24"/>
      <c r="I741" s="24"/>
    </row>
    <row r="742" spans="1:9" ht="33" customHeight="1" hidden="1">
      <c r="A742" s="124" t="s">
        <v>422</v>
      </c>
      <c r="B742" s="11" t="s">
        <v>382</v>
      </c>
      <c r="C742" s="15" t="s">
        <v>361</v>
      </c>
      <c r="D742" s="15" t="s">
        <v>361</v>
      </c>
      <c r="E742" s="15" t="s">
        <v>67</v>
      </c>
      <c r="F742" s="15" t="s">
        <v>379</v>
      </c>
      <c r="G742" s="24">
        <f>G743</f>
        <v>0</v>
      </c>
      <c r="H742" s="24">
        <f>H743</f>
        <v>0</v>
      </c>
      <c r="I742" s="24">
        <f>I743</f>
        <v>0</v>
      </c>
    </row>
    <row r="743" spans="1:9" ht="57" customHeight="1" hidden="1">
      <c r="A743" s="121" t="s">
        <v>653</v>
      </c>
      <c r="B743" s="196" t="s">
        <v>382</v>
      </c>
      <c r="C743" s="90" t="s">
        <v>361</v>
      </c>
      <c r="D743" s="90" t="s">
        <v>361</v>
      </c>
      <c r="E743" s="90" t="s">
        <v>67</v>
      </c>
      <c r="F743" s="90" t="s">
        <v>379</v>
      </c>
      <c r="G743" s="210">
        <f>G744+G748</f>
        <v>0</v>
      </c>
      <c r="H743" s="210">
        <f>H744+H748</f>
        <v>0</v>
      </c>
      <c r="I743" s="210">
        <f>I744+I748</f>
        <v>0</v>
      </c>
    </row>
    <row r="744" spans="1:9" ht="45" hidden="1">
      <c r="A744" s="18" t="s">
        <v>206</v>
      </c>
      <c r="B744" s="122" t="s">
        <v>382</v>
      </c>
      <c r="C744" s="15" t="s">
        <v>361</v>
      </c>
      <c r="D744" s="15" t="s">
        <v>361</v>
      </c>
      <c r="E744" s="15" t="s">
        <v>68</v>
      </c>
      <c r="F744" s="15" t="s">
        <v>207</v>
      </c>
      <c r="G744" s="123">
        <f>G745</f>
        <v>0</v>
      </c>
      <c r="H744" s="123">
        <f>H745</f>
        <v>0</v>
      </c>
      <c r="I744" s="123">
        <f>I745</f>
        <v>0</v>
      </c>
    </row>
    <row r="745" spans="1:9" ht="15" hidden="1">
      <c r="A745" s="18" t="s">
        <v>208</v>
      </c>
      <c r="B745" s="122" t="s">
        <v>382</v>
      </c>
      <c r="C745" s="15" t="s">
        <v>361</v>
      </c>
      <c r="D745" s="15" t="s">
        <v>361</v>
      </c>
      <c r="E745" s="15" t="s">
        <v>68</v>
      </c>
      <c r="F745" s="15" t="s">
        <v>270</v>
      </c>
      <c r="G745" s="123"/>
      <c r="H745" s="123"/>
      <c r="I745" s="123"/>
    </row>
    <row r="746" spans="1:9" ht="45" hidden="1">
      <c r="A746" s="18" t="s">
        <v>206</v>
      </c>
      <c r="B746" s="122" t="s">
        <v>382</v>
      </c>
      <c r="C746" s="15" t="s">
        <v>361</v>
      </c>
      <c r="D746" s="15" t="s">
        <v>361</v>
      </c>
      <c r="E746" s="15" t="s">
        <v>68</v>
      </c>
      <c r="F746" s="15" t="s">
        <v>207</v>
      </c>
      <c r="G746" s="123">
        <f>G747</f>
        <v>0</v>
      </c>
      <c r="H746" s="123">
        <f>H747</f>
        <v>0</v>
      </c>
      <c r="I746" s="123">
        <f>I747</f>
        <v>0</v>
      </c>
    </row>
    <row r="747" spans="1:9" ht="15" hidden="1">
      <c r="A747" s="18" t="s">
        <v>208</v>
      </c>
      <c r="B747" s="122" t="s">
        <v>382</v>
      </c>
      <c r="C747" s="15" t="s">
        <v>361</v>
      </c>
      <c r="D747" s="15" t="s">
        <v>361</v>
      </c>
      <c r="E747" s="15" t="s">
        <v>68</v>
      </c>
      <c r="F747" s="15" t="s">
        <v>270</v>
      </c>
      <c r="G747" s="24"/>
      <c r="H747" s="24"/>
      <c r="I747" s="24"/>
    </row>
    <row r="748" spans="1:9" ht="60" hidden="1">
      <c r="A748" s="10" t="s">
        <v>745</v>
      </c>
      <c r="B748" s="11" t="s">
        <v>382</v>
      </c>
      <c r="C748" s="15" t="s">
        <v>361</v>
      </c>
      <c r="D748" s="15" t="s">
        <v>361</v>
      </c>
      <c r="E748" s="15" t="s">
        <v>744</v>
      </c>
      <c r="F748" s="15" t="s">
        <v>379</v>
      </c>
      <c r="G748" s="24">
        <f aca="true" t="shared" si="130" ref="G748:I749">G749</f>
        <v>0</v>
      </c>
      <c r="H748" s="24">
        <f t="shared" si="130"/>
        <v>0</v>
      </c>
      <c r="I748" s="24">
        <f t="shared" si="130"/>
        <v>0</v>
      </c>
    </row>
    <row r="749" spans="1:9" ht="45" hidden="1">
      <c r="A749" s="18" t="s">
        <v>206</v>
      </c>
      <c r="B749" s="11" t="s">
        <v>382</v>
      </c>
      <c r="C749" s="15" t="s">
        <v>361</v>
      </c>
      <c r="D749" s="15" t="s">
        <v>361</v>
      </c>
      <c r="E749" s="15" t="s">
        <v>744</v>
      </c>
      <c r="F749" s="15" t="s">
        <v>207</v>
      </c>
      <c r="G749" s="24">
        <f t="shared" si="130"/>
        <v>0</v>
      </c>
      <c r="H749" s="24">
        <f t="shared" si="130"/>
        <v>0</v>
      </c>
      <c r="I749" s="24">
        <f t="shared" si="130"/>
        <v>0</v>
      </c>
    </row>
    <row r="750" spans="1:9" ht="15" hidden="1">
      <c r="A750" s="18" t="s">
        <v>208</v>
      </c>
      <c r="B750" s="11" t="s">
        <v>382</v>
      </c>
      <c r="C750" s="15" t="s">
        <v>361</v>
      </c>
      <c r="D750" s="15" t="s">
        <v>361</v>
      </c>
      <c r="E750" s="15" t="s">
        <v>744</v>
      </c>
      <c r="F750" s="15" t="s">
        <v>270</v>
      </c>
      <c r="G750" s="24"/>
      <c r="H750" s="24"/>
      <c r="I750" s="24"/>
    </row>
    <row r="751" spans="1:10" ht="18" customHeight="1">
      <c r="A751" s="10" t="s">
        <v>340</v>
      </c>
      <c r="B751" s="11" t="s">
        <v>382</v>
      </c>
      <c r="C751" s="15" t="s">
        <v>361</v>
      </c>
      <c r="D751" s="15" t="s">
        <v>347</v>
      </c>
      <c r="E751" s="15" t="s">
        <v>300</v>
      </c>
      <c r="F751" s="15" t="s">
        <v>379</v>
      </c>
      <c r="G751" s="24">
        <f>G762+G777+G783+G787+G792+G797+G753</f>
        <v>54295.6595</v>
      </c>
      <c r="H751" s="24">
        <f>H762+H777+H783+H787+H792+H797+H753</f>
        <v>56216.4125</v>
      </c>
      <c r="I751" s="24">
        <f>I762+I777+I783+I787+I792+I797+I753</f>
        <v>55830.4125</v>
      </c>
      <c r="J751" s="14">
        <v>55111.3595</v>
      </c>
    </row>
    <row r="752" spans="1:9" ht="41.25" customHeight="1">
      <c r="A752" s="19" t="s">
        <v>946</v>
      </c>
      <c r="B752" s="98" t="s">
        <v>382</v>
      </c>
      <c r="C752" s="91" t="s">
        <v>361</v>
      </c>
      <c r="D752" s="91" t="s">
        <v>347</v>
      </c>
      <c r="E752" s="91" t="s">
        <v>300</v>
      </c>
      <c r="F752" s="91" t="s">
        <v>379</v>
      </c>
      <c r="G752" s="96">
        <f aca="true" t="shared" si="131" ref="G752:I753">G753</f>
        <v>2567.6175</v>
      </c>
      <c r="H752" s="96">
        <f t="shared" si="131"/>
        <v>4835.7705</v>
      </c>
      <c r="I752" s="96">
        <f t="shared" si="131"/>
        <v>4835.7705</v>
      </c>
    </row>
    <row r="753" spans="1:12" ht="31.5" customHeight="1">
      <c r="A753" s="124" t="s">
        <v>422</v>
      </c>
      <c r="B753" s="11" t="s">
        <v>382</v>
      </c>
      <c r="C753" s="15" t="s">
        <v>361</v>
      </c>
      <c r="D753" s="15" t="s">
        <v>347</v>
      </c>
      <c r="E753" s="15" t="s">
        <v>67</v>
      </c>
      <c r="F753" s="15" t="s">
        <v>379</v>
      </c>
      <c r="G753" s="24">
        <f t="shared" si="131"/>
        <v>2567.6175</v>
      </c>
      <c r="H753" s="24">
        <f t="shared" si="131"/>
        <v>4835.7705</v>
      </c>
      <c r="I753" s="24">
        <f t="shared" si="131"/>
        <v>4835.7705</v>
      </c>
      <c r="J753" s="190">
        <f>G751-J751</f>
        <v>-815.6999999999971</v>
      </c>
      <c r="K753" s="190"/>
      <c r="L753" s="190"/>
    </row>
    <row r="754" spans="1:9" ht="58.5" customHeight="1">
      <c r="A754" s="10" t="s">
        <v>653</v>
      </c>
      <c r="B754" s="11" t="s">
        <v>382</v>
      </c>
      <c r="C754" s="15" t="s">
        <v>361</v>
      </c>
      <c r="D754" s="15" t="s">
        <v>347</v>
      </c>
      <c r="E754" s="15" t="s">
        <v>67</v>
      </c>
      <c r="F754" s="15" t="s">
        <v>379</v>
      </c>
      <c r="G754" s="24">
        <f>G755+G757+G759</f>
        <v>2567.6175</v>
      </c>
      <c r="H754" s="24">
        <f>H755+H757+H759</f>
        <v>4835.7705</v>
      </c>
      <c r="I754" s="24">
        <f>I755+I757+I759</f>
        <v>4835.7705</v>
      </c>
    </row>
    <row r="755" spans="1:9" ht="45" customHeight="1">
      <c r="A755" s="18" t="s">
        <v>206</v>
      </c>
      <c r="B755" s="122" t="s">
        <v>382</v>
      </c>
      <c r="C755" s="15" t="s">
        <v>361</v>
      </c>
      <c r="D755" s="15" t="s">
        <v>347</v>
      </c>
      <c r="E755" s="15" t="s">
        <v>68</v>
      </c>
      <c r="F755" s="15" t="s">
        <v>207</v>
      </c>
      <c r="G755" s="123">
        <f>G756</f>
        <v>2567.6175</v>
      </c>
      <c r="H755" s="123">
        <f>H756</f>
        <v>4835.7705</v>
      </c>
      <c r="I755" s="123">
        <f>I756</f>
        <v>4835.7705</v>
      </c>
    </row>
    <row r="756" spans="1:9" ht="18" customHeight="1">
      <c r="A756" s="18" t="s">
        <v>208</v>
      </c>
      <c r="B756" s="122" t="s">
        <v>382</v>
      </c>
      <c r="C756" s="15" t="s">
        <v>361</v>
      </c>
      <c r="D756" s="15" t="s">
        <v>347</v>
      </c>
      <c r="E756" s="15" t="s">
        <v>68</v>
      </c>
      <c r="F756" s="15" t="s">
        <v>270</v>
      </c>
      <c r="G756" s="123">
        <f>2867.6175-300</f>
        <v>2567.6175</v>
      </c>
      <c r="H756" s="123">
        <f>5135.7705-300</f>
        <v>4835.7705</v>
      </c>
      <c r="I756" s="123">
        <f>5135.7705-300</f>
        <v>4835.7705</v>
      </c>
    </row>
    <row r="757" spans="1:9" ht="18" customHeight="1" hidden="1">
      <c r="A757" s="18" t="s">
        <v>206</v>
      </c>
      <c r="B757" s="122" t="s">
        <v>382</v>
      </c>
      <c r="C757" s="15" t="s">
        <v>361</v>
      </c>
      <c r="D757" s="15" t="s">
        <v>347</v>
      </c>
      <c r="E757" s="15" t="s">
        <v>68</v>
      </c>
      <c r="F757" s="15" t="s">
        <v>207</v>
      </c>
      <c r="G757" s="123">
        <f>G758</f>
        <v>0</v>
      </c>
      <c r="H757" s="123">
        <f>H758</f>
        <v>0</v>
      </c>
      <c r="I757" s="123">
        <f>I758</f>
        <v>0</v>
      </c>
    </row>
    <row r="758" spans="1:9" ht="18" customHeight="1" hidden="1">
      <c r="A758" s="18" t="s">
        <v>208</v>
      </c>
      <c r="B758" s="122" t="s">
        <v>382</v>
      </c>
      <c r="C758" s="15" t="s">
        <v>361</v>
      </c>
      <c r="D758" s="15" t="s">
        <v>347</v>
      </c>
      <c r="E758" s="15" t="s">
        <v>68</v>
      </c>
      <c r="F758" s="15" t="s">
        <v>270</v>
      </c>
      <c r="G758" s="24"/>
      <c r="H758" s="24"/>
      <c r="I758" s="24"/>
    </row>
    <row r="759" spans="1:9" ht="64.5" customHeight="1" hidden="1">
      <c r="A759" s="10" t="s">
        <v>745</v>
      </c>
      <c r="B759" s="11" t="s">
        <v>382</v>
      </c>
      <c r="C759" s="15" t="s">
        <v>361</v>
      </c>
      <c r="D759" s="15" t="s">
        <v>347</v>
      </c>
      <c r="E759" s="15" t="s">
        <v>744</v>
      </c>
      <c r="F759" s="15" t="s">
        <v>379</v>
      </c>
      <c r="G759" s="24">
        <f aca="true" t="shared" si="132" ref="G759:I760">G760</f>
        <v>0</v>
      </c>
      <c r="H759" s="24">
        <f t="shared" si="132"/>
        <v>0</v>
      </c>
      <c r="I759" s="24">
        <f t="shared" si="132"/>
        <v>0</v>
      </c>
    </row>
    <row r="760" spans="1:9" ht="18" customHeight="1" hidden="1">
      <c r="A760" s="18" t="s">
        <v>206</v>
      </c>
      <c r="B760" s="11" t="s">
        <v>382</v>
      </c>
      <c r="C760" s="15" t="s">
        <v>361</v>
      </c>
      <c r="D760" s="15" t="s">
        <v>347</v>
      </c>
      <c r="E760" s="15" t="s">
        <v>744</v>
      </c>
      <c r="F760" s="15" t="s">
        <v>207</v>
      </c>
      <c r="G760" s="24">
        <f t="shared" si="132"/>
        <v>0</v>
      </c>
      <c r="H760" s="24">
        <f t="shared" si="132"/>
        <v>0</v>
      </c>
      <c r="I760" s="24">
        <f t="shared" si="132"/>
        <v>0</v>
      </c>
    </row>
    <row r="761" spans="1:9" ht="18" customHeight="1" hidden="1">
      <c r="A761" s="18" t="s">
        <v>208</v>
      </c>
      <c r="B761" s="11" t="s">
        <v>382</v>
      </c>
      <c r="C761" s="15" t="s">
        <v>361</v>
      </c>
      <c r="D761" s="15" t="s">
        <v>347</v>
      </c>
      <c r="E761" s="15" t="s">
        <v>744</v>
      </c>
      <c r="F761" s="15" t="s">
        <v>270</v>
      </c>
      <c r="G761" s="24"/>
      <c r="H761" s="24"/>
      <c r="I761" s="24"/>
    </row>
    <row r="762" spans="1:9" ht="45" customHeight="1">
      <c r="A762" s="19" t="s">
        <v>946</v>
      </c>
      <c r="B762" s="218" t="s">
        <v>382</v>
      </c>
      <c r="C762" s="91" t="s">
        <v>361</v>
      </c>
      <c r="D762" s="91" t="s">
        <v>347</v>
      </c>
      <c r="E762" s="91" t="s">
        <v>32</v>
      </c>
      <c r="F762" s="91" t="s">
        <v>379</v>
      </c>
      <c r="G762" s="125">
        <f>G763</f>
        <v>49233.042</v>
      </c>
      <c r="H762" s="125">
        <f>H763</f>
        <v>48364.642</v>
      </c>
      <c r="I762" s="125">
        <f>I763</f>
        <v>48364.642</v>
      </c>
    </row>
    <row r="763" spans="1:9" ht="31.5" customHeight="1">
      <c r="A763" s="124" t="s">
        <v>246</v>
      </c>
      <c r="B763" s="122" t="s">
        <v>382</v>
      </c>
      <c r="C763" s="15" t="s">
        <v>361</v>
      </c>
      <c r="D763" s="15" t="s">
        <v>347</v>
      </c>
      <c r="E763" s="15" t="s">
        <v>70</v>
      </c>
      <c r="F763" s="15" t="s">
        <v>379</v>
      </c>
      <c r="G763" s="123">
        <f>G764+G772</f>
        <v>49233.042</v>
      </c>
      <c r="H763" s="123">
        <f>H764+H772</f>
        <v>48364.642</v>
      </c>
      <c r="I763" s="123">
        <f>I764+I772</f>
        <v>48364.642</v>
      </c>
    </row>
    <row r="764" spans="1:9" ht="54.75" customHeight="1">
      <c r="A764" s="10" t="s">
        <v>241</v>
      </c>
      <c r="B764" s="122" t="s">
        <v>382</v>
      </c>
      <c r="C764" s="15" t="s">
        <v>361</v>
      </c>
      <c r="D764" s="15" t="s">
        <v>347</v>
      </c>
      <c r="E764" s="15" t="s">
        <v>70</v>
      </c>
      <c r="F764" s="15" t="s">
        <v>379</v>
      </c>
      <c r="G764" s="123">
        <f>G765+G767+G769</f>
        <v>48189.642</v>
      </c>
      <c r="H764" s="123">
        <f>H765+H767+H769</f>
        <v>48364.642</v>
      </c>
      <c r="I764" s="123">
        <f>I765+I767+I769</f>
        <v>48364.642</v>
      </c>
    </row>
    <row r="765" spans="1:9" ht="72" customHeight="1">
      <c r="A765" s="10" t="s">
        <v>180</v>
      </c>
      <c r="B765" s="122" t="s">
        <v>382</v>
      </c>
      <c r="C765" s="15" t="s">
        <v>361</v>
      </c>
      <c r="D765" s="15" t="s">
        <v>347</v>
      </c>
      <c r="E765" s="15" t="s">
        <v>70</v>
      </c>
      <c r="F765" s="15" t="s">
        <v>150</v>
      </c>
      <c r="G765" s="123">
        <f>G766</f>
        <v>40730.542</v>
      </c>
      <c r="H765" s="123">
        <f>H766</f>
        <v>40905.542</v>
      </c>
      <c r="I765" s="123">
        <f>I766</f>
        <v>40905.542</v>
      </c>
    </row>
    <row r="766" spans="1:9" ht="30">
      <c r="A766" s="10" t="s">
        <v>196</v>
      </c>
      <c r="B766" s="122" t="s">
        <v>382</v>
      </c>
      <c r="C766" s="15" t="s">
        <v>361</v>
      </c>
      <c r="D766" s="15" t="s">
        <v>347</v>
      </c>
      <c r="E766" s="15" t="s">
        <v>70</v>
      </c>
      <c r="F766" s="15" t="s">
        <v>157</v>
      </c>
      <c r="G766" s="24">
        <f>31338.358+103+9464.184-135-40</f>
        <v>40730.542</v>
      </c>
      <c r="H766" s="24">
        <v>40905.542</v>
      </c>
      <c r="I766" s="24">
        <f>31338.358+103+9464.184</f>
        <v>40905.542</v>
      </c>
    </row>
    <row r="767" spans="1:9" ht="30">
      <c r="A767" s="10" t="s">
        <v>183</v>
      </c>
      <c r="B767" s="122" t="s">
        <v>382</v>
      </c>
      <c r="C767" s="15" t="s">
        <v>361</v>
      </c>
      <c r="D767" s="15" t="s">
        <v>347</v>
      </c>
      <c r="E767" s="15" t="s">
        <v>70</v>
      </c>
      <c r="F767" s="15" t="s">
        <v>154</v>
      </c>
      <c r="G767" s="24">
        <f>G768</f>
        <v>7379.1</v>
      </c>
      <c r="H767" s="24">
        <f>H768</f>
        <v>7429.1</v>
      </c>
      <c r="I767" s="24">
        <f>I768</f>
        <v>7429.1</v>
      </c>
    </row>
    <row r="768" spans="1:9" ht="45">
      <c r="A768" s="18" t="s">
        <v>184</v>
      </c>
      <c r="B768" s="11" t="s">
        <v>382</v>
      </c>
      <c r="C768" s="15" t="s">
        <v>361</v>
      </c>
      <c r="D768" s="15" t="s">
        <v>347</v>
      </c>
      <c r="E768" s="15" t="s">
        <v>70</v>
      </c>
      <c r="F768" s="15" t="s">
        <v>185</v>
      </c>
      <c r="G768" s="24">
        <f>7429.1-50</f>
        <v>7379.1</v>
      </c>
      <c r="H768" s="24">
        <v>7429.1</v>
      </c>
      <c r="I768" s="24">
        <v>7429.1</v>
      </c>
    </row>
    <row r="769" spans="1:9" ht="15">
      <c r="A769" s="10" t="s">
        <v>188</v>
      </c>
      <c r="B769" s="11" t="s">
        <v>382</v>
      </c>
      <c r="C769" s="15" t="s">
        <v>361</v>
      </c>
      <c r="D769" s="15" t="s">
        <v>347</v>
      </c>
      <c r="E769" s="15" t="s">
        <v>70</v>
      </c>
      <c r="F769" s="15" t="s">
        <v>189</v>
      </c>
      <c r="G769" s="24">
        <f>G770+G771</f>
        <v>80</v>
      </c>
      <c r="H769" s="24">
        <f>H770+H771</f>
        <v>30</v>
      </c>
      <c r="I769" s="24">
        <f>I770+I771</f>
        <v>30</v>
      </c>
    </row>
    <row r="770" spans="1:9" ht="15" hidden="1">
      <c r="A770" s="10" t="s">
        <v>192</v>
      </c>
      <c r="B770" s="11" t="s">
        <v>382</v>
      </c>
      <c r="C770" s="15" t="s">
        <v>361</v>
      </c>
      <c r="D770" s="15" t="s">
        <v>347</v>
      </c>
      <c r="E770" s="15" t="s">
        <v>70</v>
      </c>
      <c r="F770" s="15" t="s">
        <v>193</v>
      </c>
      <c r="G770" s="24">
        <v>0</v>
      </c>
      <c r="H770" s="24">
        <v>0</v>
      </c>
      <c r="I770" s="24">
        <v>0</v>
      </c>
    </row>
    <row r="771" spans="1:9" ht="15">
      <c r="A771" s="10" t="s">
        <v>186</v>
      </c>
      <c r="B771" s="11" t="s">
        <v>382</v>
      </c>
      <c r="C771" s="15" t="s">
        <v>361</v>
      </c>
      <c r="D771" s="15" t="s">
        <v>347</v>
      </c>
      <c r="E771" s="15" t="s">
        <v>70</v>
      </c>
      <c r="F771" s="15" t="s">
        <v>187</v>
      </c>
      <c r="G771" s="24">
        <f>30+50</f>
        <v>80</v>
      </c>
      <c r="H771" s="24">
        <v>30</v>
      </c>
      <c r="I771" s="24">
        <v>30</v>
      </c>
    </row>
    <row r="772" spans="1:9" ht="49.5" customHeight="1">
      <c r="A772" s="124" t="s">
        <v>972</v>
      </c>
      <c r="B772" s="11" t="s">
        <v>382</v>
      </c>
      <c r="C772" s="15" t="s">
        <v>361</v>
      </c>
      <c r="D772" s="15" t="s">
        <v>347</v>
      </c>
      <c r="E772" s="15" t="s">
        <v>70</v>
      </c>
      <c r="F772" s="15" t="s">
        <v>379</v>
      </c>
      <c r="G772" s="24">
        <f>G773+G775</f>
        <v>1043.4</v>
      </c>
      <c r="H772" s="24">
        <f>H773+H775</f>
        <v>0</v>
      </c>
      <c r="I772" s="24">
        <f>I773+I775</f>
        <v>0</v>
      </c>
    </row>
    <row r="773" spans="1:9" ht="73.5" customHeight="1">
      <c r="A773" s="10" t="s">
        <v>180</v>
      </c>
      <c r="B773" s="11" t="s">
        <v>382</v>
      </c>
      <c r="C773" s="15" t="s">
        <v>361</v>
      </c>
      <c r="D773" s="15" t="s">
        <v>347</v>
      </c>
      <c r="E773" s="15" t="s">
        <v>70</v>
      </c>
      <c r="F773" s="15" t="s">
        <v>150</v>
      </c>
      <c r="G773" s="24">
        <f>G774</f>
        <v>1043.4</v>
      </c>
      <c r="H773" s="24">
        <f>H774</f>
        <v>0</v>
      </c>
      <c r="I773" s="24">
        <f>I774</f>
        <v>0</v>
      </c>
    </row>
    <row r="774" spans="1:9" ht="29.25" customHeight="1">
      <c r="A774" s="10" t="s">
        <v>196</v>
      </c>
      <c r="B774" s="11" t="s">
        <v>382</v>
      </c>
      <c r="C774" s="15" t="s">
        <v>361</v>
      </c>
      <c r="D774" s="15" t="s">
        <v>347</v>
      </c>
      <c r="E774" s="15" t="s">
        <v>70</v>
      </c>
      <c r="F774" s="15" t="s">
        <v>157</v>
      </c>
      <c r="G774" s="24">
        <v>1043.4</v>
      </c>
      <c r="H774" s="24">
        <v>0</v>
      </c>
      <c r="I774" s="24">
        <v>0</v>
      </c>
    </row>
    <row r="775" spans="1:9" ht="30" hidden="1">
      <c r="A775" s="10" t="s">
        <v>183</v>
      </c>
      <c r="B775" s="11" t="s">
        <v>382</v>
      </c>
      <c r="C775" s="15" t="s">
        <v>361</v>
      </c>
      <c r="D775" s="15" t="s">
        <v>347</v>
      </c>
      <c r="E775" s="15" t="s">
        <v>70</v>
      </c>
      <c r="F775" s="15" t="s">
        <v>154</v>
      </c>
      <c r="G775" s="24">
        <f>G776</f>
        <v>0</v>
      </c>
      <c r="H775" s="24">
        <f>H776</f>
        <v>0</v>
      </c>
      <c r="I775" s="24">
        <f>I776</f>
        <v>0</v>
      </c>
    </row>
    <row r="776" spans="1:9" ht="45" hidden="1">
      <c r="A776" s="18" t="s">
        <v>184</v>
      </c>
      <c r="B776" s="11" t="s">
        <v>382</v>
      </c>
      <c r="C776" s="15" t="s">
        <v>361</v>
      </c>
      <c r="D776" s="15" t="s">
        <v>347</v>
      </c>
      <c r="E776" s="15" t="s">
        <v>70</v>
      </c>
      <c r="F776" s="15" t="s">
        <v>185</v>
      </c>
      <c r="G776" s="24">
        <v>0</v>
      </c>
      <c r="H776" s="24">
        <v>0</v>
      </c>
      <c r="I776" s="24">
        <v>0</v>
      </c>
    </row>
    <row r="777" spans="1:9" ht="60">
      <c r="A777" s="19" t="s">
        <v>953</v>
      </c>
      <c r="B777" s="218" t="s">
        <v>382</v>
      </c>
      <c r="C777" s="91" t="s">
        <v>361</v>
      </c>
      <c r="D777" s="91" t="s">
        <v>347</v>
      </c>
      <c r="E777" s="91" t="s">
        <v>72</v>
      </c>
      <c r="F777" s="91" t="s">
        <v>379</v>
      </c>
      <c r="G777" s="96">
        <f>G778+G781</f>
        <v>988</v>
      </c>
      <c r="H777" s="96">
        <f>H778+H781</f>
        <v>1018</v>
      </c>
      <c r="I777" s="96">
        <f>I778+I781</f>
        <v>1048</v>
      </c>
    </row>
    <row r="778" spans="1:9" ht="15">
      <c r="A778" s="10" t="s">
        <v>371</v>
      </c>
      <c r="B778" s="122" t="s">
        <v>382</v>
      </c>
      <c r="C778" s="15" t="s">
        <v>361</v>
      </c>
      <c r="D778" s="15" t="s">
        <v>347</v>
      </c>
      <c r="E778" s="15" t="s">
        <v>73</v>
      </c>
      <c r="F778" s="15" t="s">
        <v>379</v>
      </c>
      <c r="G778" s="123">
        <f aca="true" t="shared" si="133" ref="G778:I779">G779</f>
        <v>718</v>
      </c>
      <c r="H778" s="123">
        <f t="shared" si="133"/>
        <v>738</v>
      </c>
      <c r="I778" s="123">
        <f t="shared" si="133"/>
        <v>758</v>
      </c>
    </row>
    <row r="779" spans="1:9" ht="30">
      <c r="A779" s="10" t="s">
        <v>183</v>
      </c>
      <c r="B779" s="122" t="s">
        <v>382</v>
      </c>
      <c r="C779" s="15" t="s">
        <v>361</v>
      </c>
      <c r="D779" s="15" t="s">
        <v>347</v>
      </c>
      <c r="E779" s="15" t="s">
        <v>73</v>
      </c>
      <c r="F779" s="15" t="s">
        <v>154</v>
      </c>
      <c r="G779" s="123">
        <f t="shared" si="133"/>
        <v>718</v>
      </c>
      <c r="H779" s="123">
        <f t="shared" si="133"/>
        <v>738</v>
      </c>
      <c r="I779" s="123">
        <f t="shared" si="133"/>
        <v>758</v>
      </c>
    </row>
    <row r="780" spans="1:9" ht="45">
      <c r="A780" s="18" t="s">
        <v>184</v>
      </c>
      <c r="B780" s="122" t="s">
        <v>382</v>
      </c>
      <c r="C780" s="15" t="s">
        <v>361</v>
      </c>
      <c r="D780" s="15" t="s">
        <v>347</v>
      </c>
      <c r="E780" s="15" t="s">
        <v>74</v>
      </c>
      <c r="F780" s="15" t="s">
        <v>185</v>
      </c>
      <c r="G780" s="24">
        <v>718</v>
      </c>
      <c r="H780" s="24">
        <v>738</v>
      </c>
      <c r="I780" s="24">
        <v>758</v>
      </c>
    </row>
    <row r="781" spans="1:9" ht="45">
      <c r="A781" s="10" t="s">
        <v>206</v>
      </c>
      <c r="B781" s="122" t="s">
        <v>382</v>
      </c>
      <c r="C781" s="15" t="s">
        <v>361</v>
      </c>
      <c r="D781" s="15" t="s">
        <v>347</v>
      </c>
      <c r="E781" s="15" t="s">
        <v>73</v>
      </c>
      <c r="F781" s="15" t="s">
        <v>207</v>
      </c>
      <c r="G781" s="123">
        <f>G782</f>
        <v>270</v>
      </c>
      <c r="H781" s="123">
        <f>H782</f>
        <v>280</v>
      </c>
      <c r="I781" s="123">
        <f>I782</f>
        <v>290</v>
      </c>
    </row>
    <row r="782" spans="1:9" ht="30">
      <c r="A782" s="10" t="s">
        <v>133</v>
      </c>
      <c r="B782" s="122" t="s">
        <v>382</v>
      </c>
      <c r="C782" s="15" t="s">
        <v>361</v>
      </c>
      <c r="D782" s="15" t="s">
        <v>347</v>
      </c>
      <c r="E782" s="15" t="s">
        <v>75</v>
      </c>
      <c r="F782" s="15" t="s">
        <v>270</v>
      </c>
      <c r="G782" s="24">
        <v>270</v>
      </c>
      <c r="H782" s="24">
        <v>280</v>
      </c>
      <c r="I782" s="24">
        <v>290</v>
      </c>
    </row>
    <row r="783" spans="1:9" ht="59.25" customHeight="1">
      <c r="A783" s="19" t="s">
        <v>989</v>
      </c>
      <c r="B783" s="218" t="s">
        <v>382</v>
      </c>
      <c r="C783" s="91" t="s">
        <v>361</v>
      </c>
      <c r="D783" s="91" t="s">
        <v>347</v>
      </c>
      <c r="E783" s="91" t="s">
        <v>39</v>
      </c>
      <c r="F783" s="91" t="s">
        <v>379</v>
      </c>
      <c r="G783" s="125">
        <f>G784</f>
        <v>699</v>
      </c>
      <c r="H783" s="125">
        <f aca="true" t="shared" si="134" ref="H783:I785">H784</f>
        <v>1010</v>
      </c>
      <c r="I783" s="125">
        <f t="shared" si="134"/>
        <v>1032</v>
      </c>
    </row>
    <row r="784" spans="1:9" ht="15">
      <c r="A784" s="10" t="s">
        <v>371</v>
      </c>
      <c r="B784" s="122" t="s">
        <v>382</v>
      </c>
      <c r="C784" s="15" t="s">
        <v>361</v>
      </c>
      <c r="D784" s="15" t="s">
        <v>347</v>
      </c>
      <c r="E784" s="15" t="s">
        <v>40</v>
      </c>
      <c r="F784" s="15" t="s">
        <v>379</v>
      </c>
      <c r="G784" s="123">
        <f>G785+G790</f>
        <v>699</v>
      </c>
      <c r="H784" s="123">
        <f>H785+H790</f>
        <v>1010</v>
      </c>
      <c r="I784" s="123">
        <f>I785+I790</f>
        <v>1032</v>
      </c>
    </row>
    <row r="785" spans="1:9" ht="30">
      <c r="A785" s="10" t="s">
        <v>183</v>
      </c>
      <c r="B785" s="122" t="s">
        <v>382</v>
      </c>
      <c r="C785" s="15" t="s">
        <v>361</v>
      </c>
      <c r="D785" s="15" t="s">
        <v>347</v>
      </c>
      <c r="E785" s="15" t="s">
        <v>76</v>
      </c>
      <c r="F785" s="15" t="s">
        <v>154</v>
      </c>
      <c r="G785" s="123">
        <f>G786</f>
        <v>2</v>
      </c>
      <c r="H785" s="123">
        <f t="shared" si="134"/>
        <v>3</v>
      </c>
      <c r="I785" s="123">
        <f t="shared" si="134"/>
        <v>4</v>
      </c>
    </row>
    <row r="786" spans="1:9" ht="45">
      <c r="A786" s="18" t="s">
        <v>184</v>
      </c>
      <c r="B786" s="122" t="s">
        <v>382</v>
      </c>
      <c r="C786" s="15" t="s">
        <v>361</v>
      </c>
      <c r="D786" s="15" t="s">
        <v>347</v>
      </c>
      <c r="E786" s="15" t="s">
        <v>76</v>
      </c>
      <c r="F786" s="15" t="s">
        <v>185</v>
      </c>
      <c r="G786" s="123">
        <v>2</v>
      </c>
      <c r="H786" s="123">
        <v>3</v>
      </c>
      <c r="I786" s="123">
        <v>4</v>
      </c>
    </row>
    <row r="787" spans="1:9" ht="21" customHeight="1" hidden="1">
      <c r="A787" s="19"/>
      <c r="B787" s="122"/>
      <c r="C787" s="15"/>
      <c r="D787" s="15"/>
      <c r="E787" s="15"/>
      <c r="F787" s="91"/>
      <c r="G787" s="125"/>
      <c r="H787" s="125"/>
      <c r="I787" s="125"/>
    </row>
    <row r="788" spans="1:9" ht="15" hidden="1">
      <c r="A788" s="10"/>
      <c r="B788" s="122"/>
      <c r="C788" s="15"/>
      <c r="D788" s="15"/>
      <c r="E788" s="15"/>
      <c r="F788" s="126"/>
      <c r="G788" s="123"/>
      <c r="H788" s="123"/>
      <c r="I788" s="123"/>
    </row>
    <row r="789" spans="1:9" ht="15" hidden="1">
      <c r="A789" s="18"/>
      <c r="B789" s="122"/>
      <c r="C789" s="15"/>
      <c r="D789" s="15"/>
      <c r="E789" s="15"/>
      <c r="F789" s="126"/>
      <c r="G789" s="123"/>
      <c r="H789" s="123"/>
      <c r="I789" s="123"/>
    </row>
    <row r="790" spans="1:9" ht="45">
      <c r="A790" s="10" t="s">
        <v>206</v>
      </c>
      <c r="B790" s="122" t="s">
        <v>382</v>
      </c>
      <c r="C790" s="15" t="s">
        <v>361</v>
      </c>
      <c r="D790" s="15" t="s">
        <v>347</v>
      </c>
      <c r="E790" s="15" t="s">
        <v>76</v>
      </c>
      <c r="F790" s="126" t="s">
        <v>207</v>
      </c>
      <c r="G790" s="123">
        <f>G791</f>
        <v>697</v>
      </c>
      <c r="H790" s="123">
        <f>H791</f>
        <v>1007</v>
      </c>
      <c r="I790" s="123">
        <f>I791</f>
        <v>1028</v>
      </c>
    </row>
    <row r="791" spans="1:9" ht="15">
      <c r="A791" s="10" t="s">
        <v>208</v>
      </c>
      <c r="B791" s="122" t="s">
        <v>382</v>
      </c>
      <c r="C791" s="15" t="s">
        <v>361</v>
      </c>
      <c r="D791" s="15" t="s">
        <v>347</v>
      </c>
      <c r="E791" s="15" t="s">
        <v>76</v>
      </c>
      <c r="F791" s="126" t="s">
        <v>270</v>
      </c>
      <c r="G791" s="123">
        <v>697</v>
      </c>
      <c r="H791" s="123">
        <v>1007</v>
      </c>
      <c r="I791" s="123">
        <v>1028</v>
      </c>
    </row>
    <row r="792" spans="1:9" ht="70.5" customHeight="1">
      <c r="A792" s="120" t="s">
        <v>948</v>
      </c>
      <c r="B792" s="98" t="s">
        <v>382</v>
      </c>
      <c r="C792" s="91" t="s">
        <v>361</v>
      </c>
      <c r="D792" s="91" t="s">
        <v>347</v>
      </c>
      <c r="E792" s="91" t="s">
        <v>300</v>
      </c>
      <c r="F792" s="91" t="s">
        <v>379</v>
      </c>
      <c r="G792" s="96">
        <f>G793+G795</f>
        <v>768</v>
      </c>
      <c r="H792" s="96">
        <f>H793+H795</f>
        <v>988</v>
      </c>
      <c r="I792" s="96">
        <f>I793+I795</f>
        <v>550</v>
      </c>
    </row>
    <row r="793" spans="1:9" ht="34.5" customHeight="1">
      <c r="A793" s="10" t="s">
        <v>183</v>
      </c>
      <c r="B793" s="11" t="s">
        <v>382</v>
      </c>
      <c r="C793" s="15" t="s">
        <v>361</v>
      </c>
      <c r="D793" s="15" t="s">
        <v>347</v>
      </c>
      <c r="E793" s="15" t="s">
        <v>743</v>
      </c>
      <c r="F793" s="15" t="s">
        <v>154</v>
      </c>
      <c r="G793" s="24">
        <f>G794</f>
        <v>0</v>
      </c>
      <c r="H793" s="24">
        <f>H794</f>
        <v>30</v>
      </c>
      <c r="I793" s="24">
        <f>I794</f>
        <v>0</v>
      </c>
    </row>
    <row r="794" spans="1:9" ht="45.75" customHeight="1">
      <c r="A794" s="18" t="s">
        <v>184</v>
      </c>
      <c r="B794" s="11" t="s">
        <v>382</v>
      </c>
      <c r="C794" s="15" t="s">
        <v>361</v>
      </c>
      <c r="D794" s="15" t="s">
        <v>347</v>
      </c>
      <c r="E794" s="15" t="s">
        <v>743</v>
      </c>
      <c r="F794" s="15" t="s">
        <v>185</v>
      </c>
      <c r="G794" s="24">
        <v>0</v>
      </c>
      <c r="H794" s="24">
        <v>30</v>
      </c>
      <c r="I794" s="24">
        <v>0</v>
      </c>
    </row>
    <row r="795" spans="1:9" ht="42" customHeight="1">
      <c r="A795" s="10" t="s">
        <v>206</v>
      </c>
      <c r="B795" s="122" t="s">
        <v>382</v>
      </c>
      <c r="C795" s="126" t="s">
        <v>361</v>
      </c>
      <c r="D795" s="126" t="s">
        <v>347</v>
      </c>
      <c r="E795" s="15" t="s">
        <v>475</v>
      </c>
      <c r="F795" s="15" t="s">
        <v>207</v>
      </c>
      <c r="G795" s="123">
        <f>G796</f>
        <v>768</v>
      </c>
      <c r="H795" s="123">
        <f>H796</f>
        <v>958</v>
      </c>
      <c r="I795" s="123">
        <f>I796</f>
        <v>550</v>
      </c>
    </row>
    <row r="796" spans="1:9" ht="28.5" customHeight="1">
      <c r="A796" s="10" t="s">
        <v>133</v>
      </c>
      <c r="B796" s="122" t="s">
        <v>382</v>
      </c>
      <c r="C796" s="126" t="s">
        <v>361</v>
      </c>
      <c r="D796" s="126" t="s">
        <v>347</v>
      </c>
      <c r="E796" s="15" t="s">
        <v>475</v>
      </c>
      <c r="F796" s="15" t="s">
        <v>270</v>
      </c>
      <c r="G796" s="123">
        <v>768</v>
      </c>
      <c r="H796" s="123">
        <v>958</v>
      </c>
      <c r="I796" s="123">
        <v>550</v>
      </c>
    </row>
    <row r="797" spans="1:9" ht="28.5" customHeight="1">
      <c r="A797" s="127" t="s">
        <v>148</v>
      </c>
      <c r="B797" s="122" t="s">
        <v>382</v>
      </c>
      <c r="C797" s="126" t="s">
        <v>361</v>
      </c>
      <c r="D797" s="126" t="s">
        <v>347</v>
      </c>
      <c r="E797" s="126" t="s">
        <v>14</v>
      </c>
      <c r="F797" s="126" t="s">
        <v>379</v>
      </c>
      <c r="G797" s="123">
        <f>G798</f>
        <v>40</v>
      </c>
      <c r="H797" s="123">
        <f aca="true" t="shared" si="135" ref="H797:I800">H798</f>
        <v>0</v>
      </c>
      <c r="I797" s="123">
        <f t="shared" si="135"/>
        <v>0</v>
      </c>
    </row>
    <row r="798" spans="1:9" ht="42" customHeight="1">
      <c r="A798" s="128" t="s">
        <v>149</v>
      </c>
      <c r="B798" s="122" t="s">
        <v>382</v>
      </c>
      <c r="C798" s="126" t="s">
        <v>361</v>
      </c>
      <c r="D798" s="126" t="s">
        <v>347</v>
      </c>
      <c r="E798" s="126" t="s">
        <v>15</v>
      </c>
      <c r="F798" s="126" t="s">
        <v>379</v>
      </c>
      <c r="G798" s="123">
        <f>G799</f>
        <v>40</v>
      </c>
      <c r="H798" s="123">
        <f t="shared" si="135"/>
        <v>0</v>
      </c>
      <c r="I798" s="123">
        <f t="shared" si="135"/>
        <v>0</v>
      </c>
    </row>
    <row r="799" spans="1:9" ht="15.75" customHeight="1">
      <c r="A799" s="129" t="s">
        <v>740</v>
      </c>
      <c r="B799" s="122" t="s">
        <v>382</v>
      </c>
      <c r="C799" s="126" t="s">
        <v>361</v>
      </c>
      <c r="D799" s="126" t="s">
        <v>347</v>
      </c>
      <c r="E799" s="126" t="s">
        <v>741</v>
      </c>
      <c r="F799" s="126" t="s">
        <v>379</v>
      </c>
      <c r="G799" s="123">
        <f>G800</f>
        <v>40</v>
      </c>
      <c r="H799" s="123">
        <f t="shared" si="135"/>
        <v>0</v>
      </c>
      <c r="I799" s="123">
        <f t="shared" si="135"/>
        <v>0</v>
      </c>
    </row>
    <row r="800" spans="1:9" ht="28.5" customHeight="1">
      <c r="A800" s="128" t="s">
        <v>183</v>
      </c>
      <c r="B800" s="122" t="s">
        <v>382</v>
      </c>
      <c r="C800" s="126" t="s">
        <v>361</v>
      </c>
      <c r="D800" s="126" t="s">
        <v>347</v>
      </c>
      <c r="E800" s="126" t="s">
        <v>741</v>
      </c>
      <c r="F800" s="126" t="s">
        <v>154</v>
      </c>
      <c r="G800" s="123">
        <f>G801</f>
        <v>40</v>
      </c>
      <c r="H800" s="123">
        <f t="shared" si="135"/>
        <v>0</v>
      </c>
      <c r="I800" s="123">
        <f t="shared" si="135"/>
        <v>0</v>
      </c>
    </row>
    <row r="801" spans="1:9" ht="41.25" customHeight="1">
      <c r="A801" s="129" t="s">
        <v>184</v>
      </c>
      <c r="B801" s="122" t="s">
        <v>382</v>
      </c>
      <c r="C801" s="126" t="s">
        <v>361</v>
      </c>
      <c r="D801" s="126" t="s">
        <v>347</v>
      </c>
      <c r="E801" s="126" t="s">
        <v>741</v>
      </c>
      <c r="F801" s="126" t="s">
        <v>185</v>
      </c>
      <c r="G801" s="123">
        <v>40</v>
      </c>
      <c r="H801" s="123">
        <v>0</v>
      </c>
      <c r="I801" s="123">
        <v>0</v>
      </c>
    </row>
    <row r="802" spans="1:9" ht="28.5" customHeight="1" hidden="1">
      <c r="A802" s="129"/>
      <c r="B802" s="122" t="s">
        <v>382</v>
      </c>
      <c r="C802" s="126"/>
      <c r="D802" s="126"/>
      <c r="E802" s="126"/>
      <c r="F802" s="126"/>
      <c r="G802" s="123"/>
      <c r="H802" s="123"/>
      <c r="I802" s="123"/>
    </row>
    <row r="803" spans="1:9" ht="28.5" customHeight="1" hidden="1">
      <c r="A803" s="129"/>
      <c r="B803" s="122"/>
      <c r="C803" s="126"/>
      <c r="D803" s="126"/>
      <c r="E803" s="126"/>
      <c r="F803" s="126"/>
      <c r="G803" s="123"/>
      <c r="H803" s="123"/>
      <c r="I803" s="123"/>
    </row>
    <row r="804" spans="1:9" ht="28.5" customHeight="1" hidden="1">
      <c r="A804" s="129"/>
      <c r="B804" s="122"/>
      <c r="C804" s="126"/>
      <c r="D804" s="126"/>
      <c r="E804" s="126"/>
      <c r="F804" s="126"/>
      <c r="G804" s="123"/>
      <c r="H804" s="123"/>
      <c r="I804" s="123"/>
    </row>
    <row r="805" spans="1:9" ht="28.5" customHeight="1" hidden="1">
      <c r="A805" s="129"/>
      <c r="B805" s="122"/>
      <c r="C805" s="126"/>
      <c r="D805" s="126"/>
      <c r="E805" s="126"/>
      <c r="F805" s="126"/>
      <c r="G805" s="123"/>
      <c r="H805" s="123"/>
      <c r="I805" s="123"/>
    </row>
    <row r="806" spans="1:10" ht="14.25">
      <c r="A806" s="121" t="s">
        <v>214</v>
      </c>
      <c r="B806" s="196" t="s">
        <v>382</v>
      </c>
      <c r="C806" s="90" t="s">
        <v>215</v>
      </c>
      <c r="D806" s="90" t="s">
        <v>146</v>
      </c>
      <c r="E806" s="90" t="s">
        <v>300</v>
      </c>
      <c r="F806" s="90" t="s">
        <v>379</v>
      </c>
      <c r="G806" s="210">
        <f>G807+G811</f>
        <v>8763.655</v>
      </c>
      <c r="H806" s="210">
        <f>H807+H811</f>
        <v>8318.775000000001</v>
      </c>
      <c r="I806" s="210">
        <f>I807+I811</f>
        <v>8592.587</v>
      </c>
      <c r="J806" s="14">
        <v>8763.655</v>
      </c>
    </row>
    <row r="807" spans="1:10" ht="15">
      <c r="A807" s="10" t="s">
        <v>540</v>
      </c>
      <c r="B807" s="11" t="s">
        <v>382</v>
      </c>
      <c r="C807" s="15" t="s">
        <v>215</v>
      </c>
      <c r="D807" s="15" t="s">
        <v>152</v>
      </c>
      <c r="E807" s="15" t="s">
        <v>300</v>
      </c>
      <c r="F807" s="15" t="s">
        <v>379</v>
      </c>
      <c r="G807" s="24">
        <f aca="true" t="shared" si="136" ref="G807:I809">G808</f>
        <v>1840</v>
      </c>
      <c r="H807" s="24">
        <f t="shared" si="136"/>
        <v>1130</v>
      </c>
      <c r="I807" s="24">
        <f t="shared" si="136"/>
        <v>1130</v>
      </c>
      <c r="J807" s="190">
        <f>J806-G806</f>
        <v>0</v>
      </c>
    </row>
    <row r="808" spans="1:9" ht="84.75" customHeight="1">
      <c r="A808" s="19" t="s">
        <v>541</v>
      </c>
      <c r="B808" s="11" t="s">
        <v>382</v>
      </c>
      <c r="C808" s="15" t="s">
        <v>215</v>
      </c>
      <c r="D808" s="15" t="s">
        <v>152</v>
      </c>
      <c r="E808" s="91" t="s">
        <v>50</v>
      </c>
      <c r="F808" s="91" t="s">
        <v>379</v>
      </c>
      <c r="G808" s="96">
        <f t="shared" si="136"/>
        <v>1840</v>
      </c>
      <c r="H808" s="96">
        <f t="shared" si="136"/>
        <v>1130</v>
      </c>
      <c r="I808" s="96">
        <f t="shared" si="136"/>
        <v>1130</v>
      </c>
    </row>
    <row r="809" spans="1:9" ht="30">
      <c r="A809" s="10" t="s">
        <v>197</v>
      </c>
      <c r="B809" s="11" t="s">
        <v>382</v>
      </c>
      <c r="C809" s="15" t="s">
        <v>215</v>
      </c>
      <c r="D809" s="15" t="s">
        <v>152</v>
      </c>
      <c r="E809" s="15" t="s">
        <v>755</v>
      </c>
      <c r="F809" s="15" t="s">
        <v>155</v>
      </c>
      <c r="G809" s="24">
        <f t="shared" si="136"/>
        <v>1840</v>
      </c>
      <c r="H809" s="24">
        <f t="shared" si="136"/>
        <v>1130</v>
      </c>
      <c r="I809" s="24">
        <f t="shared" si="136"/>
        <v>1130</v>
      </c>
    </row>
    <row r="810" spans="1:9" ht="30.75" customHeight="1">
      <c r="A810" s="10" t="s">
        <v>200</v>
      </c>
      <c r="B810" s="11" t="s">
        <v>382</v>
      </c>
      <c r="C810" s="15" t="s">
        <v>215</v>
      </c>
      <c r="D810" s="15" t="s">
        <v>152</v>
      </c>
      <c r="E810" s="15" t="s">
        <v>755</v>
      </c>
      <c r="F810" s="15" t="s">
        <v>201</v>
      </c>
      <c r="G810" s="24">
        <v>1840</v>
      </c>
      <c r="H810" s="24">
        <v>1130</v>
      </c>
      <c r="I810" s="24">
        <v>1130</v>
      </c>
    </row>
    <row r="811" spans="1:9" ht="18" customHeight="1">
      <c r="A811" s="10" t="s">
        <v>372</v>
      </c>
      <c r="B811" s="11" t="s">
        <v>382</v>
      </c>
      <c r="C811" s="15" t="s">
        <v>215</v>
      </c>
      <c r="D811" s="15" t="s">
        <v>156</v>
      </c>
      <c r="E811" s="15" t="s">
        <v>300</v>
      </c>
      <c r="F811" s="15" t="s">
        <v>379</v>
      </c>
      <c r="G811" s="24">
        <f>G812+G817</f>
        <v>6923.655000000001</v>
      </c>
      <c r="H811" s="24">
        <f>H812+H817</f>
        <v>7188.775000000001</v>
      </c>
      <c r="I811" s="24">
        <f>I812+I817</f>
        <v>7462.5869999999995</v>
      </c>
    </row>
    <row r="812" spans="1:9" ht="45">
      <c r="A812" s="19" t="s">
        <v>946</v>
      </c>
      <c r="B812" s="218" t="s">
        <v>382</v>
      </c>
      <c r="C812" s="91" t="s">
        <v>215</v>
      </c>
      <c r="D812" s="91" t="s">
        <v>146</v>
      </c>
      <c r="E812" s="91" t="s">
        <v>32</v>
      </c>
      <c r="F812" s="91" t="s">
        <v>379</v>
      </c>
      <c r="G812" s="123">
        <f aca="true" t="shared" si="137" ref="G812:I813">G813</f>
        <v>6623.655000000001</v>
      </c>
      <c r="H812" s="123">
        <f t="shared" si="137"/>
        <v>6888.775000000001</v>
      </c>
      <c r="I812" s="123">
        <f t="shared" si="137"/>
        <v>7162.5869999999995</v>
      </c>
    </row>
    <row r="813" spans="1:9" ht="45" customHeight="1">
      <c r="A813" s="124" t="s">
        <v>242</v>
      </c>
      <c r="B813" s="122" t="s">
        <v>382</v>
      </c>
      <c r="C813" s="15" t="s">
        <v>215</v>
      </c>
      <c r="D813" s="15" t="s">
        <v>156</v>
      </c>
      <c r="E813" s="15" t="s">
        <v>45</v>
      </c>
      <c r="F813" s="15" t="s">
        <v>379</v>
      </c>
      <c r="G813" s="123">
        <f t="shared" si="137"/>
        <v>6623.655000000001</v>
      </c>
      <c r="H813" s="123">
        <f t="shared" si="137"/>
        <v>6888.775000000001</v>
      </c>
      <c r="I813" s="123">
        <f t="shared" si="137"/>
        <v>7162.5869999999995</v>
      </c>
    </row>
    <row r="814" spans="1:9" ht="75">
      <c r="A814" s="10" t="s">
        <v>217</v>
      </c>
      <c r="B814" s="11" t="s">
        <v>382</v>
      </c>
      <c r="C814" s="15" t="s">
        <v>215</v>
      </c>
      <c r="D814" s="15" t="s">
        <v>156</v>
      </c>
      <c r="E814" s="15" t="s">
        <v>91</v>
      </c>
      <c r="F814" s="15" t="s">
        <v>379</v>
      </c>
      <c r="G814" s="24">
        <f>G816+G815</f>
        <v>6623.655000000001</v>
      </c>
      <c r="H814" s="24">
        <f>H816+H815</f>
        <v>6888.775000000001</v>
      </c>
      <c r="I814" s="24">
        <f>I816+I815</f>
        <v>7162.5869999999995</v>
      </c>
    </row>
    <row r="815" spans="1:12" ht="45">
      <c r="A815" s="18" t="s">
        <v>184</v>
      </c>
      <c r="B815" s="11" t="s">
        <v>382</v>
      </c>
      <c r="C815" s="15" t="s">
        <v>215</v>
      </c>
      <c r="D815" s="15" t="s">
        <v>156</v>
      </c>
      <c r="E815" s="15" t="s">
        <v>91</v>
      </c>
      <c r="F815" s="15" t="s">
        <v>185</v>
      </c>
      <c r="G815" s="24">
        <v>99.35483</v>
      </c>
      <c r="H815" s="24">
        <v>103.33125</v>
      </c>
      <c r="I815" s="24">
        <v>107.4388</v>
      </c>
      <c r="J815" s="197">
        <f>6623.655*1.5%</f>
        <v>99.35482499999999</v>
      </c>
      <c r="K815" s="197"/>
      <c r="L815" s="197"/>
    </row>
    <row r="816" spans="1:12" ht="30">
      <c r="A816" s="198" t="s">
        <v>198</v>
      </c>
      <c r="B816" s="11" t="s">
        <v>382</v>
      </c>
      <c r="C816" s="15" t="s">
        <v>215</v>
      </c>
      <c r="D816" s="15" t="s">
        <v>156</v>
      </c>
      <c r="E816" s="15" t="s">
        <v>91</v>
      </c>
      <c r="F816" s="138">
        <v>310</v>
      </c>
      <c r="G816" s="24">
        <v>6524.30017</v>
      </c>
      <c r="H816" s="24">
        <v>6785.44375</v>
      </c>
      <c r="I816" s="24">
        <v>7055.1482</v>
      </c>
      <c r="J816" s="197">
        <f>6623.655-99.35483</f>
        <v>6524.3001699999995</v>
      </c>
      <c r="K816" s="197"/>
      <c r="L816" s="197"/>
    </row>
    <row r="817" spans="1:9" ht="45">
      <c r="A817" s="19" t="s">
        <v>952</v>
      </c>
      <c r="B817" s="11" t="s">
        <v>382</v>
      </c>
      <c r="C817" s="15" t="s">
        <v>215</v>
      </c>
      <c r="D817" s="15" t="s">
        <v>156</v>
      </c>
      <c r="E817" s="91" t="s">
        <v>32</v>
      </c>
      <c r="F817" s="91" t="s">
        <v>379</v>
      </c>
      <c r="G817" s="24">
        <f>G818</f>
        <v>300</v>
      </c>
      <c r="H817" s="24">
        <f aca="true" t="shared" si="138" ref="H817:I819">H818</f>
        <v>300</v>
      </c>
      <c r="I817" s="24">
        <f t="shared" si="138"/>
        <v>300</v>
      </c>
    </row>
    <row r="818" spans="1:9" ht="33" customHeight="1">
      <c r="A818" s="124" t="s">
        <v>422</v>
      </c>
      <c r="B818" s="11" t="s">
        <v>382</v>
      </c>
      <c r="C818" s="15" t="s">
        <v>215</v>
      </c>
      <c r="D818" s="15" t="s">
        <v>156</v>
      </c>
      <c r="E818" s="15" t="s">
        <v>67</v>
      </c>
      <c r="F818" s="15" t="s">
        <v>379</v>
      </c>
      <c r="G818" s="24">
        <f>G819</f>
        <v>300</v>
      </c>
      <c r="H818" s="24">
        <f t="shared" si="138"/>
        <v>300</v>
      </c>
      <c r="I818" s="24">
        <f t="shared" si="138"/>
        <v>300</v>
      </c>
    </row>
    <row r="819" spans="1:9" ht="71.25">
      <c r="A819" s="121" t="s">
        <v>653</v>
      </c>
      <c r="B819" s="196" t="s">
        <v>382</v>
      </c>
      <c r="C819" s="90" t="s">
        <v>215</v>
      </c>
      <c r="D819" s="90" t="s">
        <v>156</v>
      </c>
      <c r="E819" s="90" t="s">
        <v>67</v>
      </c>
      <c r="F819" s="90" t="s">
        <v>379</v>
      </c>
      <c r="G819" s="210">
        <f>G820</f>
        <v>300</v>
      </c>
      <c r="H819" s="210">
        <f t="shared" si="138"/>
        <v>300</v>
      </c>
      <c r="I819" s="210">
        <f t="shared" si="138"/>
        <v>300</v>
      </c>
    </row>
    <row r="820" spans="1:9" ht="30">
      <c r="A820" s="18" t="s">
        <v>197</v>
      </c>
      <c r="B820" s="122" t="s">
        <v>382</v>
      </c>
      <c r="C820" s="15" t="s">
        <v>215</v>
      </c>
      <c r="D820" s="15" t="s">
        <v>156</v>
      </c>
      <c r="E820" s="15" t="s">
        <v>68</v>
      </c>
      <c r="F820" s="15" t="s">
        <v>155</v>
      </c>
      <c r="G820" s="123">
        <f>G821</f>
        <v>300</v>
      </c>
      <c r="H820" s="123">
        <f>H821</f>
        <v>300</v>
      </c>
      <c r="I820" s="123">
        <f>I821</f>
        <v>300</v>
      </c>
    </row>
    <row r="821" spans="1:9" ht="33" customHeight="1">
      <c r="A821" s="18" t="s">
        <v>198</v>
      </c>
      <c r="B821" s="11" t="s">
        <v>382</v>
      </c>
      <c r="C821" s="15" t="s">
        <v>215</v>
      </c>
      <c r="D821" s="15" t="s">
        <v>156</v>
      </c>
      <c r="E821" s="15" t="s">
        <v>68</v>
      </c>
      <c r="F821" s="15" t="s">
        <v>199</v>
      </c>
      <c r="G821" s="24">
        <v>300</v>
      </c>
      <c r="H821" s="24">
        <v>300</v>
      </c>
      <c r="I821" s="24">
        <v>300</v>
      </c>
    </row>
    <row r="822" spans="1:9" ht="17.25" customHeight="1" hidden="1">
      <c r="A822" s="121" t="s">
        <v>218</v>
      </c>
      <c r="B822" s="92" t="s">
        <v>382</v>
      </c>
      <c r="C822" s="90" t="s">
        <v>162</v>
      </c>
      <c r="D822" s="90" t="s">
        <v>146</v>
      </c>
      <c r="E822" s="90" t="s">
        <v>300</v>
      </c>
      <c r="F822" s="90" t="s">
        <v>379</v>
      </c>
      <c r="G822" s="25">
        <f aca="true" t="shared" si="139" ref="G822:I823">G823</f>
        <v>0</v>
      </c>
      <c r="H822" s="25">
        <f t="shared" si="139"/>
        <v>0</v>
      </c>
      <c r="I822" s="25">
        <f t="shared" si="139"/>
        <v>0</v>
      </c>
    </row>
    <row r="823" spans="1:9" ht="17.25" customHeight="1" hidden="1">
      <c r="A823" s="10" t="s">
        <v>321</v>
      </c>
      <c r="B823" s="11" t="s">
        <v>382</v>
      </c>
      <c r="C823" s="15" t="s">
        <v>162</v>
      </c>
      <c r="D823" s="15" t="s">
        <v>147</v>
      </c>
      <c r="E823" s="15" t="s">
        <v>300</v>
      </c>
      <c r="F823" s="15" t="s">
        <v>379</v>
      </c>
      <c r="G823" s="24">
        <f t="shared" si="139"/>
        <v>0</v>
      </c>
      <c r="H823" s="24">
        <f t="shared" si="139"/>
        <v>0</v>
      </c>
      <c r="I823" s="24">
        <f t="shared" si="139"/>
        <v>0</v>
      </c>
    </row>
    <row r="824" spans="1:9" ht="46.5" customHeight="1" hidden="1">
      <c r="A824" s="19" t="s">
        <v>433</v>
      </c>
      <c r="B824" s="11" t="s">
        <v>382</v>
      </c>
      <c r="C824" s="15" t="s">
        <v>162</v>
      </c>
      <c r="D824" s="15" t="s">
        <v>147</v>
      </c>
      <c r="E824" s="91" t="s">
        <v>92</v>
      </c>
      <c r="F824" s="15" t="s">
        <v>379</v>
      </c>
      <c r="G824" s="24">
        <f>G825+G828</f>
        <v>0</v>
      </c>
      <c r="H824" s="24">
        <f>H825+H828</f>
        <v>0</v>
      </c>
      <c r="I824" s="24">
        <f>I825+I828</f>
        <v>0</v>
      </c>
    </row>
    <row r="825" spans="1:9" ht="28.5" customHeight="1" hidden="1">
      <c r="A825" s="10" t="s">
        <v>219</v>
      </c>
      <c r="B825" s="11" t="s">
        <v>382</v>
      </c>
      <c r="C825" s="15" t="s">
        <v>162</v>
      </c>
      <c r="D825" s="15" t="s">
        <v>147</v>
      </c>
      <c r="E825" s="15" t="s">
        <v>93</v>
      </c>
      <c r="F825" s="15" t="s">
        <v>379</v>
      </c>
      <c r="G825" s="24">
        <f aca="true" t="shared" si="140" ref="G825:I826">G826</f>
        <v>0</v>
      </c>
      <c r="H825" s="24">
        <f t="shared" si="140"/>
        <v>0</v>
      </c>
      <c r="I825" s="24">
        <f t="shared" si="140"/>
        <v>0</v>
      </c>
    </row>
    <row r="826" spans="1:9" ht="48" customHeight="1" hidden="1">
      <c r="A826" s="10" t="s">
        <v>548</v>
      </c>
      <c r="B826" s="11" t="s">
        <v>382</v>
      </c>
      <c r="C826" s="15" t="s">
        <v>162</v>
      </c>
      <c r="D826" s="15" t="s">
        <v>147</v>
      </c>
      <c r="E826" s="15" t="s">
        <v>93</v>
      </c>
      <c r="F826" s="15" t="s">
        <v>207</v>
      </c>
      <c r="G826" s="24">
        <f t="shared" si="140"/>
        <v>0</v>
      </c>
      <c r="H826" s="24">
        <f t="shared" si="140"/>
        <v>0</v>
      </c>
      <c r="I826" s="24">
        <f t="shared" si="140"/>
        <v>0</v>
      </c>
    </row>
    <row r="827" spans="1:9" ht="21" customHeight="1" hidden="1">
      <c r="A827" s="10" t="s">
        <v>172</v>
      </c>
      <c r="B827" s="11" t="s">
        <v>382</v>
      </c>
      <c r="C827" s="15" t="s">
        <v>162</v>
      </c>
      <c r="D827" s="15" t="s">
        <v>147</v>
      </c>
      <c r="E827" s="15" t="s">
        <v>93</v>
      </c>
      <c r="F827" s="15" t="s">
        <v>270</v>
      </c>
      <c r="G827" s="24"/>
      <c r="H827" s="24"/>
      <c r="I827" s="24"/>
    </row>
    <row r="828" spans="1:9" ht="42" customHeight="1" hidden="1">
      <c r="A828" s="121" t="s">
        <v>640</v>
      </c>
      <c r="B828" s="11" t="s">
        <v>382</v>
      </c>
      <c r="C828" s="90" t="s">
        <v>162</v>
      </c>
      <c r="D828" s="90" t="s">
        <v>147</v>
      </c>
      <c r="E828" s="90" t="s">
        <v>92</v>
      </c>
      <c r="F828" s="90" t="s">
        <v>379</v>
      </c>
      <c r="G828" s="25">
        <f>G832+G829</f>
        <v>0</v>
      </c>
      <c r="H828" s="25">
        <f>H832+H829</f>
        <v>0</v>
      </c>
      <c r="I828" s="25">
        <f>I832+I829</f>
        <v>0</v>
      </c>
    </row>
    <row r="829" spans="1:9" ht="75.75" customHeight="1" hidden="1">
      <c r="A829" s="120" t="s">
        <v>645</v>
      </c>
      <c r="B829" s="98" t="s">
        <v>382</v>
      </c>
      <c r="C829" s="91" t="s">
        <v>162</v>
      </c>
      <c r="D829" s="91" t="s">
        <v>147</v>
      </c>
      <c r="E829" s="91" t="s">
        <v>642</v>
      </c>
      <c r="F829" s="91" t="s">
        <v>379</v>
      </c>
      <c r="G829" s="96">
        <f aca="true" t="shared" si="141" ref="G829:I830">G830</f>
        <v>0</v>
      </c>
      <c r="H829" s="96">
        <f t="shared" si="141"/>
        <v>0</v>
      </c>
      <c r="I829" s="96">
        <f t="shared" si="141"/>
        <v>0</v>
      </c>
    </row>
    <row r="830" spans="1:9" ht="42.75" customHeight="1" hidden="1">
      <c r="A830" s="10" t="s">
        <v>548</v>
      </c>
      <c r="B830" s="11" t="s">
        <v>382</v>
      </c>
      <c r="C830" s="15" t="s">
        <v>162</v>
      </c>
      <c r="D830" s="15" t="s">
        <v>147</v>
      </c>
      <c r="E830" s="15" t="s">
        <v>642</v>
      </c>
      <c r="F830" s="15" t="s">
        <v>207</v>
      </c>
      <c r="G830" s="24">
        <f t="shared" si="141"/>
        <v>0</v>
      </c>
      <c r="H830" s="24">
        <f t="shared" si="141"/>
        <v>0</v>
      </c>
      <c r="I830" s="24">
        <f t="shared" si="141"/>
        <v>0</v>
      </c>
    </row>
    <row r="831" spans="1:9" ht="18" customHeight="1" hidden="1">
      <c r="A831" s="10" t="s">
        <v>172</v>
      </c>
      <c r="B831" s="11" t="s">
        <v>382</v>
      </c>
      <c r="C831" s="15" t="s">
        <v>162</v>
      </c>
      <c r="D831" s="15" t="s">
        <v>147</v>
      </c>
      <c r="E831" s="15" t="s">
        <v>642</v>
      </c>
      <c r="F831" s="15" t="s">
        <v>270</v>
      </c>
      <c r="G831" s="24"/>
      <c r="H831" s="24"/>
      <c r="I831" s="24"/>
    </row>
    <row r="832" spans="1:9" ht="86.25" customHeight="1" hidden="1">
      <c r="A832" s="120" t="s">
        <v>646</v>
      </c>
      <c r="B832" s="98" t="s">
        <v>382</v>
      </c>
      <c r="C832" s="91" t="s">
        <v>162</v>
      </c>
      <c r="D832" s="91" t="s">
        <v>147</v>
      </c>
      <c r="E832" s="91" t="s">
        <v>643</v>
      </c>
      <c r="F832" s="91" t="s">
        <v>379</v>
      </c>
      <c r="G832" s="96">
        <f aca="true" t="shared" si="142" ref="G832:I833">G833</f>
        <v>0</v>
      </c>
      <c r="H832" s="96">
        <f t="shared" si="142"/>
        <v>0</v>
      </c>
      <c r="I832" s="96">
        <f t="shared" si="142"/>
        <v>0</v>
      </c>
    </row>
    <row r="833" spans="1:9" ht="43.5" customHeight="1" hidden="1">
      <c r="A833" s="10" t="s">
        <v>548</v>
      </c>
      <c r="B833" s="11" t="s">
        <v>382</v>
      </c>
      <c r="C833" s="15" t="s">
        <v>162</v>
      </c>
      <c r="D833" s="15" t="s">
        <v>147</v>
      </c>
      <c r="E833" s="15" t="s">
        <v>643</v>
      </c>
      <c r="F833" s="15" t="s">
        <v>207</v>
      </c>
      <c r="G833" s="24">
        <f t="shared" si="142"/>
        <v>0</v>
      </c>
      <c r="H833" s="24">
        <f t="shared" si="142"/>
        <v>0</v>
      </c>
      <c r="I833" s="24">
        <f t="shared" si="142"/>
        <v>0</v>
      </c>
    </row>
    <row r="834" spans="1:9" ht="16.5" customHeight="1" hidden="1">
      <c r="A834" s="10" t="s">
        <v>172</v>
      </c>
      <c r="B834" s="11" t="s">
        <v>382</v>
      </c>
      <c r="C834" s="15" t="s">
        <v>162</v>
      </c>
      <c r="D834" s="15" t="s">
        <v>147</v>
      </c>
      <c r="E834" s="15" t="s">
        <v>643</v>
      </c>
      <c r="F834" s="15" t="s">
        <v>270</v>
      </c>
      <c r="G834" s="24"/>
      <c r="H834" s="24"/>
      <c r="I834" s="24"/>
    </row>
    <row r="835" spans="1:9" ht="44.25" customHeight="1" hidden="1">
      <c r="A835" s="217" t="s">
        <v>546</v>
      </c>
      <c r="B835" s="92" t="s">
        <v>382</v>
      </c>
      <c r="C835" s="90" t="s">
        <v>162</v>
      </c>
      <c r="D835" s="90" t="s">
        <v>147</v>
      </c>
      <c r="E835" s="90" t="s">
        <v>92</v>
      </c>
      <c r="F835" s="90" t="s">
        <v>379</v>
      </c>
      <c r="G835" s="25">
        <f>G836</f>
        <v>0</v>
      </c>
      <c r="H835" s="25">
        <f aca="true" t="shared" si="143" ref="H835:I837">H836</f>
        <v>0</v>
      </c>
      <c r="I835" s="25">
        <f t="shared" si="143"/>
        <v>0</v>
      </c>
    </row>
    <row r="836" spans="1:9" ht="72" customHeight="1" hidden="1">
      <c r="A836" s="120" t="s">
        <v>798</v>
      </c>
      <c r="B836" s="98" t="s">
        <v>382</v>
      </c>
      <c r="C836" s="91" t="s">
        <v>162</v>
      </c>
      <c r="D836" s="91" t="s">
        <v>147</v>
      </c>
      <c r="E836" s="91" t="s">
        <v>784</v>
      </c>
      <c r="F836" s="91" t="s">
        <v>379</v>
      </c>
      <c r="G836" s="96">
        <f>G837</f>
        <v>0</v>
      </c>
      <c r="H836" s="96">
        <f t="shared" si="143"/>
        <v>0</v>
      </c>
      <c r="I836" s="96">
        <f t="shared" si="143"/>
        <v>0</v>
      </c>
    </row>
    <row r="837" spans="1:9" ht="43.5" customHeight="1" hidden="1">
      <c r="A837" s="10" t="s">
        <v>548</v>
      </c>
      <c r="B837" s="11" t="s">
        <v>382</v>
      </c>
      <c r="C837" s="15" t="s">
        <v>162</v>
      </c>
      <c r="D837" s="15" t="s">
        <v>147</v>
      </c>
      <c r="E837" s="15" t="s">
        <v>784</v>
      </c>
      <c r="F837" s="15" t="s">
        <v>207</v>
      </c>
      <c r="G837" s="24">
        <f>G838</f>
        <v>0</v>
      </c>
      <c r="H837" s="24">
        <f t="shared" si="143"/>
        <v>0</v>
      </c>
      <c r="I837" s="24">
        <f t="shared" si="143"/>
        <v>0</v>
      </c>
    </row>
    <row r="838" spans="1:9" ht="20.25" customHeight="1" hidden="1">
      <c r="A838" s="10" t="s">
        <v>172</v>
      </c>
      <c r="B838" s="11" t="s">
        <v>382</v>
      </c>
      <c r="C838" s="15" t="s">
        <v>162</v>
      </c>
      <c r="D838" s="15" t="s">
        <v>147</v>
      </c>
      <c r="E838" s="15" t="s">
        <v>784</v>
      </c>
      <c r="F838" s="15" t="s">
        <v>270</v>
      </c>
      <c r="G838" s="24"/>
      <c r="H838" s="24"/>
      <c r="I838" s="24"/>
    </row>
    <row r="839" spans="1:9" ht="98.25" customHeight="1" hidden="1">
      <c r="A839" s="120" t="s">
        <v>561</v>
      </c>
      <c r="B839" s="98" t="s">
        <v>382</v>
      </c>
      <c r="C839" s="91" t="s">
        <v>162</v>
      </c>
      <c r="D839" s="91" t="s">
        <v>147</v>
      </c>
      <c r="E839" s="91" t="s">
        <v>785</v>
      </c>
      <c r="F839" s="91" t="s">
        <v>379</v>
      </c>
      <c r="G839" s="96">
        <f aca="true" t="shared" si="144" ref="G839:I840">G840</f>
        <v>0</v>
      </c>
      <c r="H839" s="96">
        <f t="shared" si="144"/>
        <v>0</v>
      </c>
      <c r="I839" s="96">
        <f t="shared" si="144"/>
        <v>0</v>
      </c>
    </row>
    <row r="840" spans="1:9" ht="42" customHeight="1" hidden="1">
      <c r="A840" s="10" t="s">
        <v>548</v>
      </c>
      <c r="B840" s="11" t="s">
        <v>382</v>
      </c>
      <c r="C840" s="15" t="s">
        <v>162</v>
      </c>
      <c r="D840" s="15" t="s">
        <v>147</v>
      </c>
      <c r="E840" s="15" t="s">
        <v>785</v>
      </c>
      <c r="F840" s="15" t="s">
        <v>207</v>
      </c>
      <c r="G840" s="24">
        <f t="shared" si="144"/>
        <v>0</v>
      </c>
      <c r="H840" s="24">
        <f t="shared" si="144"/>
        <v>0</v>
      </c>
      <c r="I840" s="24">
        <f t="shared" si="144"/>
        <v>0</v>
      </c>
    </row>
    <row r="841" spans="1:9" ht="23.25" customHeight="1" hidden="1">
      <c r="A841" s="10" t="s">
        <v>172</v>
      </c>
      <c r="B841" s="11" t="s">
        <v>382</v>
      </c>
      <c r="C841" s="15" t="s">
        <v>162</v>
      </c>
      <c r="D841" s="15" t="s">
        <v>147</v>
      </c>
      <c r="E841" s="15" t="s">
        <v>785</v>
      </c>
      <c r="F841" s="15" t="s">
        <v>270</v>
      </c>
      <c r="G841" s="24"/>
      <c r="H841" s="24"/>
      <c r="I841" s="24"/>
    </row>
    <row r="842" spans="1:9" ht="42.75">
      <c r="A842" s="195" t="s">
        <v>137</v>
      </c>
      <c r="B842" s="196" t="s">
        <v>381</v>
      </c>
      <c r="C842" s="196" t="s">
        <v>146</v>
      </c>
      <c r="D842" s="196" t="s">
        <v>146</v>
      </c>
      <c r="E842" s="196" t="s">
        <v>300</v>
      </c>
      <c r="F842" s="196" t="s">
        <v>379</v>
      </c>
      <c r="G842" s="210">
        <f aca="true" t="shared" si="145" ref="G842:I844">G843</f>
        <v>3085.8940000000002</v>
      </c>
      <c r="H842" s="210">
        <f t="shared" si="145"/>
        <v>3085.8940000000002</v>
      </c>
      <c r="I842" s="210">
        <f t="shared" si="145"/>
        <v>3085.8940000000002</v>
      </c>
    </row>
    <row r="843" spans="1:9" ht="60">
      <c r="A843" s="198" t="s">
        <v>368</v>
      </c>
      <c r="B843" s="122" t="s">
        <v>381</v>
      </c>
      <c r="C843" s="15" t="s">
        <v>145</v>
      </c>
      <c r="D843" s="15" t="s">
        <v>158</v>
      </c>
      <c r="E843" s="15" t="s">
        <v>300</v>
      </c>
      <c r="F843" s="15" t="s">
        <v>379</v>
      </c>
      <c r="G843" s="123">
        <f t="shared" si="145"/>
        <v>3085.8940000000002</v>
      </c>
      <c r="H843" s="123">
        <f t="shared" si="145"/>
        <v>3085.8940000000002</v>
      </c>
      <c r="I843" s="123">
        <f t="shared" si="145"/>
        <v>3085.8940000000002</v>
      </c>
    </row>
    <row r="844" spans="1:9" ht="30">
      <c r="A844" s="198" t="s">
        <v>331</v>
      </c>
      <c r="B844" s="122" t="s">
        <v>381</v>
      </c>
      <c r="C844" s="15" t="s">
        <v>145</v>
      </c>
      <c r="D844" s="15" t="s">
        <v>158</v>
      </c>
      <c r="E844" s="15" t="s">
        <v>14</v>
      </c>
      <c r="F844" s="15" t="s">
        <v>379</v>
      </c>
      <c r="G844" s="123">
        <f t="shared" si="145"/>
        <v>3085.8940000000002</v>
      </c>
      <c r="H844" s="123">
        <f t="shared" si="145"/>
        <v>3085.8940000000002</v>
      </c>
      <c r="I844" s="123">
        <f t="shared" si="145"/>
        <v>3085.8940000000002</v>
      </c>
    </row>
    <row r="845" spans="1:9" ht="45">
      <c r="A845" s="10" t="s">
        <v>830</v>
      </c>
      <c r="B845" s="122" t="s">
        <v>381</v>
      </c>
      <c r="C845" s="15" t="s">
        <v>145</v>
      </c>
      <c r="D845" s="15" t="s">
        <v>158</v>
      </c>
      <c r="E845" s="15" t="s">
        <v>15</v>
      </c>
      <c r="F845" s="15" t="s">
        <v>379</v>
      </c>
      <c r="G845" s="123">
        <f>G848+G850+G852+G847</f>
        <v>3085.8940000000002</v>
      </c>
      <c r="H845" s="123">
        <f>H848+H850+H852+H847</f>
        <v>3085.8940000000002</v>
      </c>
      <c r="I845" s="123">
        <f>I848+I850+I852+I847</f>
        <v>3085.8940000000002</v>
      </c>
    </row>
    <row r="846" spans="1:9" ht="75" customHeight="1">
      <c r="A846" s="10" t="s">
        <v>180</v>
      </c>
      <c r="B846" s="122" t="s">
        <v>381</v>
      </c>
      <c r="C846" s="15" t="s">
        <v>145</v>
      </c>
      <c r="D846" s="15" t="s">
        <v>158</v>
      </c>
      <c r="E846" s="15" t="s">
        <v>18</v>
      </c>
      <c r="F846" s="15" t="s">
        <v>150</v>
      </c>
      <c r="G846" s="123">
        <f>G847</f>
        <v>1035.332</v>
      </c>
      <c r="H846" s="123">
        <f>H847</f>
        <v>1035.332</v>
      </c>
      <c r="I846" s="123">
        <f>I847</f>
        <v>1035.332</v>
      </c>
    </row>
    <row r="847" spans="1:11" ht="30">
      <c r="A847" s="10" t="s">
        <v>182</v>
      </c>
      <c r="B847" s="122" t="s">
        <v>381</v>
      </c>
      <c r="C847" s="15" t="s">
        <v>145</v>
      </c>
      <c r="D847" s="15" t="s">
        <v>158</v>
      </c>
      <c r="E847" s="15" t="s">
        <v>18</v>
      </c>
      <c r="F847" s="15" t="s">
        <v>181</v>
      </c>
      <c r="G847" s="24">
        <f>795.186+240.146</f>
        <v>1035.332</v>
      </c>
      <c r="H847" s="24">
        <f>795.186+240.146</f>
        <v>1035.332</v>
      </c>
      <c r="I847" s="24">
        <f>795.186+240.146</f>
        <v>1035.332</v>
      </c>
      <c r="J847" s="190"/>
      <c r="K847" s="190"/>
    </row>
    <row r="848" spans="1:9" ht="30">
      <c r="A848" s="10" t="s">
        <v>183</v>
      </c>
      <c r="B848" s="122" t="s">
        <v>381</v>
      </c>
      <c r="C848" s="15" t="s">
        <v>145</v>
      </c>
      <c r="D848" s="15" t="s">
        <v>158</v>
      </c>
      <c r="E848" s="15" t="s">
        <v>18</v>
      </c>
      <c r="F848" s="15" t="s">
        <v>154</v>
      </c>
      <c r="G848" s="123">
        <f>G849</f>
        <v>76.1</v>
      </c>
      <c r="H848" s="123">
        <f>H849</f>
        <v>76.1</v>
      </c>
      <c r="I848" s="123">
        <f>I849</f>
        <v>76.1</v>
      </c>
    </row>
    <row r="849" spans="1:9" ht="45">
      <c r="A849" s="10" t="s">
        <v>184</v>
      </c>
      <c r="B849" s="122" t="s">
        <v>381</v>
      </c>
      <c r="C849" s="15" t="s">
        <v>145</v>
      </c>
      <c r="D849" s="15" t="s">
        <v>158</v>
      </c>
      <c r="E849" s="15" t="s">
        <v>18</v>
      </c>
      <c r="F849" s="15" t="s">
        <v>185</v>
      </c>
      <c r="G849" s="24">
        <v>76.1</v>
      </c>
      <c r="H849" s="24">
        <v>76.1</v>
      </c>
      <c r="I849" s="24">
        <v>76.1</v>
      </c>
    </row>
    <row r="850" spans="1:9" ht="15">
      <c r="A850" s="10" t="s">
        <v>188</v>
      </c>
      <c r="B850" s="122" t="s">
        <v>381</v>
      </c>
      <c r="C850" s="15" t="s">
        <v>145</v>
      </c>
      <c r="D850" s="15" t="s">
        <v>158</v>
      </c>
      <c r="E850" s="15" t="s">
        <v>18</v>
      </c>
      <c r="F850" s="15" t="s">
        <v>189</v>
      </c>
      <c r="G850" s="24">
        <f>G851</f>
        <v>2</v>
      </c>
      <c r="H850" s="24">
        <f>H851</f>
        <v>2</v>
      </c>
      <c r="I850" s="24">
        <f>I851</f>
        <v>2</v>
      </c>
    </row>
    <row r="851" spans="1:9" ht="15">
      <c r="A851" s="10" t="s">
        <v>186</v>
      </c>
      <c r="B851" s="122" t="s">
        <v>381</v>
      </c>
      <c r="C851" s="15" t="s">
        <v>145</v>
      </c>
      <c r="D851" s="15" t="s">
        <v>158</v>
      </c>
      <c r="E851" s="15" t="s">
        <v>18</v>
      </c>
      <c r="F851" s="15" t="s">
        <v>187</v>
      </c>
      <c r="G851" s="24">
        <v>2</v>
      </c>
      <c r="H851" s="24">
        <v>2</v>
      </c>
      <c r="I851" s="24">
        <v>2</v>
      </c>
    </row>
    <row r="852" spans="1:9" ht="30">
      <c r="A852" s="19" t="s">
        <v>160</v>
      </c>
      <c r="B852" s="218" t="s">
        <v>381</v>
      </c>
      <c r="C852" s="91" t="s">
        <v>145</v>
      </c>
      <c r="D852" s="91" t="s">
        <v>158</v>
      </c>
      <c r="E852" s="91" t="s">
        <v>19</v>
      </c>
      <c r="F852" s="91" t="s">
        <v>379</v>
      </c>
      <c r="G852" s="125">
        <f>G853</f>
        <v>1972.462</v>
      </c>
      <c r="H852" s="125">
        <f aca="true" t="shared" si="146" ref="G852:I853">H853</f>
        <v>1972.462</v>
      </c>
      <c r="I852" s="125">
        <f t="shared" si="146"/>
        <v>1972.462</v>
      </c>
    </row>
    <row r="853" spans="1:9" ht="73.5" customHeight="1">
      <c r="A853" s="10" t="s">
        <v>180</v>
      </c>
      <c r="B853" s="122" t="s">
        <v>381</v>
      </c>
      <c r="C853" s="15" t="s">
        <v>145</v>
      </c>
      <c r="D853" s="15" t="s">
        <v>158</v>
      </c>
      <c r="E853" s="15" t="s">
        <v>19</v>
      </c>
      <c r="F853" s="15" t="s">
        <v>150</v>
      </c>
      <c r="G853" s="24">
        <f t="shared" si="146"/>
        <v>1972.462</v>
      </c>
      <c r="H853" s="24">
        <f t="shared" si="146"/>
        <v>1972.462</v>
      </c>
      <c r="I853" s="24">
        <f t="shared" si="146"/>
        <v>1972.462</v>
      </c>
    </row>
    <row r="854" spans="1:9" ht="29.25" customHeight="1">
      <c r="A854" s="10" t="s">
        <v>182</v>
      </c>
      <c r="B854" s="122" t="s">
        <v>381</v>
      </c>
      <c r="C854" s="15" t="s">
        <v>145</v>
      </c>
      <c r="D854" s="15" t="s">
        <v>158</v>
      </c>
      <c r="E854" s="15" t="s">
        <v>19</v>
      </c>
      <c r="F854" s="15" t="s">
        <v>181</v>
      </c>
      <c r="G854" s="24">
        <f>1514.948+457.514</f>
        <v>1972.462</v>
      </c>
      <c r="H854" s="24">
        <f>1514.948+457.514</f>
        <v>1972.462</v>
      </c>
      <c r="I854" s="24">
        <f>1514.948+457.514</f>
        <v>1972.462</v>
      </c>
    </row>
    <row r="855" spans="1:9" ht="15.75" customHeight="1">
      <c r="A855" s="217" t="s">
        <v>913</v>
      </c>
      <c r="B855" s="92"/>
      <c r="C855" s="90"/>
      <c r="D855" s="90"/>
      <c r="E855" s="90"/>
      <c r="F855" s="90"/>
      <c r="G855" s="25">
        <v>0</v>
      </c>
      <c r="H855" s="222">
        <v>7575.36773</v>
      </c>
      <c r="I855" s="222">
        <f>(284630+2000)/100*5</f>
        <v>14331.5</v>
      </c>
    </row>
    <row r="856" spans="1:9" s="17" customFormat="1" ht="15">
      <c r="A856" s="223" t="s">
        <v>138</v>
      </c>
      <c r="B856" s="224"/>
      <c r="C856" s="224"/>
      <c r="D856" s="224"/>
      <c r="E856" s="224"/>
      <c r="F856" s="224"/>
      <c r="G856" s="25">
        <f>G12+G552+G568+G618+G842+G855</f>
        <v>697805.60042</v>
      </c>
      <c r="H856" s="25">
        <f>H12+H552+H568+H618+H842+H855</f>
        <v>679178.58096</v>
      </c>
      <c r="I856" s="25">
        <f>I12+I552+I568+I618+I842+I855</f>
        <v>676270.23255</v>
      </c>
    </row>
    <row r="857" spans="7:9" ht="14.25">
      <c r="G857" s="185"/>
      <c r="H857" s="185"/>
      <c r="I857" s="185"/>
    </row>
    <row r="858" spans="5:9" ht="15">
      <c r="E858" s="132"/>
      <c r="F858" s="133"/>
      <c r="G858" s="134"/>
      <c r="H858" s="188"/>
      <c r="I858" s="188"/>
    </row>
    <row r="859" spans="5:9" ht="15">
      <c r="E859" s="135"/>
      <c r="F859" s="136"/>
      <c r="G859" s="134"/>
      <c r="H859" s="188"/>
      <c r="I859" s="188"/>
    </row>
    <row r="860" spans="5:9" ht="15.75">
      <c r="E860" s="183"/>
      <c r="F860" s="149"/>
      <c r="G860" s="134"/>
      <c r="H860" s="188"/>
      <c r="I860" s="188"/>
    </row>
    <row r="861" spans="5:9" ht="15.75">
      <c r="E861" s="186"/>
      <c r="F861" s="186"/>
      <c r="G861" s="137"/>
      <c r="H861" s="190"/>
      <c r="I861" s="190"/>
    </row>
    <row r="862" spans="7:9" ht="14.25">
      <c r="G862" s="225"/>
      <c r="H862" s="225"/>
      <c r="I862" s="225"/>
    </row>
  </sheetData>
  <sheetProtection/>
  <mergeCells count="15">
    <mergeCell ref="F10:F11"/>
    <mergeCell ref="G10:G11"/>
    <mergeCell ref="H10:H11"/>
    <mergeCell ref="A10:A11"/>
    <mergeCell ref="B10:B11"/>
    <mergeCell ref="I10:I11"/>
    <mergeCell ref="C10:C11"/>
    <mergeCell ref="D10:D11"/>
    <mergeCell ref="E10:E11"/>
    <mergeCell ref="A6:I6"/>
    <mergeCell ref="A7:I7"/>
    <mergeCell ref="H1:I1"/>
    <mergeCell ref="A2:I2"/>
    <mergeCell ref="A3:I3"/>
    <mergeCell ref="A4:I4"/>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rgb="FFFF0000"/>
  </sheetPr>
  <dimension ref="A1:M281"/>
  <sheetViews>
    <sheetView tabSelected="1" view="pageBreakPreview" zoomScale="90" zoomScaleSheetLayoutView="90" zoomScalePageLayoutView="0" workbookViewId="0" topLeftCell="A212">
      <selection activeCell="H250" sqref="H250"/>
    </sheetView>
  </sheetViews>
  <sheetFormatPr defaultColWidth="8.75390625" defaultRowHeight="12.75"/>
  <cols>
    <col min="1" max="1" width="73.75390625" style="258" customWidth="1"/>
    <col min="2" max="2" width="6.75390625" style="14" customWidth="1"/>
    <col min="3" max="3" width="18.625" style="228" customWidth="1"/>
    <col min="4" max="6" width="16.125" style="190" customWidth="1"/>
    <col min="7" max="7" width="18.75390625" style="14" customWidth="1"/>
    <col min="8" max="8" width="16.875" style="14" customWidth="1"/>
    <col min="9" max="9" width="16.00390625" style="14" customWidth="1"/>
    <col min="10" max="10" width="23.375" style="14" customWidth="1"/>
    <col min="11" max="12" width="19.75390625" style="14" customWidth="1"/>
    <col min="13" max="16384" width="8.75390625" style="14" customWidth="1"/>
  </cols>
  <sheetData>
    <row r="1" spans="1:6" ht="15">
      <c r="A1" s="282" t="s">
        <v>842</v>
      </c>
      <c r="B1" s="282"/>
      <c r="C1" s="282"/>
      <c r="D1" s="282"/>
      <c r="E1" s="282"/>
      <c r="F1" s="282"/>
    </row>
    <row r="2" spans="1:6" ht="15">
      <c r="A2" s="282" t="s">
        <v>375</v>
      </c>
      <c r="B2" s="282"/>
      <c r="C2" s="282"/>
      <c r="D2" s="282"/>
      <c r="E2" s="282"/>
      <c r="F2" s="282"/>
    </row>
    <row r="3" spans="1:6" ht="15">
      <c r="A3" s="282" t="s">
        <v>411</v>
      </c>
      <c r="B3" s="282"/>
      <c r="C3" s="282"/>
      <c r="D3" s="282"/>
      <c r="E3" s="282"/>
      <c r="F3" s="282"/>
    </row>
    <row r="4" spans="1:6" ht="15">
      <c r="A4" s="284" t="s">
        <v>1020</v>
      </c>
      <c r="B4" s="284"/>
      <c r="C4" s="284"/>
      <c r="D4" s="284"/>
      <c r="E4" s="284"/>
      <c r="F4" s="284"/>
    </row>
    <row r="5" spans="1:2" ht="5.25" customHeight="1">
      <c r="A5" s="226"/>
      <c r="B5" s="227"/>
    </row>
    <row r="6" spans="1:6" ht="60.75" customHeight="1">
      <c r="A6" s="281" t="s">
        <v>897</v>
      </c>
      <c r="B6" s="281"/>
      <c r="C6" s="281"/>
      <c r="D6" s="281"/>
      <c r="E6" s="281"/>
      <c r="F6" s="281"/>
    </row>
    <row r="7" spans="1:6" ht="3.75" customHeight="1">
      <c r="A7" s="194"/>
      <c r="B7" s="194"/>
      <c r="C7" s="194"/>
      <c r="D7" s="229"/>
      <c r="E7" s="229"/>
      <c r="F7" s="229"/>
    </row>
    <row r="8" spans="1:6" ht="15">
      <c r="A8" s="226"/>
      <c r="B8" s="230"/>
      <c r="C8" s="231"/>
      <c r="D8" s="232"/>
      <c r="E8" s="232"/>
      <c r="F8" s="232" t="s">
        <v>135</v>
      </c>
    </row>
    <row r="9" spans="1:6" ht="39.75" customHeight="1">
      <c r="A9" s="146" t="s">
        <v>323</v>
      </c>
      <c r="B9" s="146" t="s">
        <v>274</v>
      </c>
      <c r="C9" s="146" t="s">
        <v>325</v>
      </c>
      <c r="D9" s="25" t="s">
        <v>712</v>
      </c>
      <c r="E9" s="25" t="s">
        <v>836</v>
      </c>
      <c r="F9" s="25" t="s">
        <v>895</v>
      </c>
    </row>
    <row r="10" spans="1:6" ht="15.75" customHeight="1">
      <c r="A10" s="146">
        <v>1</v>
      </c>
      <c r="B10" s="146">
        <v>2</v>
      </c>
      <c r="C10" s="146">
        <v>3</v>
      </c>
      <c r="D10" s="233">
        <v>4</v>
      </c>
      <c r="E10" s="233">
        <v>5</v>
      </c>
      <c r="F10" s="233">
        <v>6</v>
      </c>
    </row>
    <row r="11" spans="1:4" s="16" customFormat="1" ht="18.75" customHeight="1">
      <c r="A11" s="290" t="s">
        <v>124</v>
      </c>
      <c r="B11" s="290"/>
      <c r="C11" s="290"/>
      <c r="D11" s="290"/>
    </row>
    <row r="12" spans="1:6" ht="35.25" customHeight="1">
      <c r="A12" s="121" t="s">
        <v>911</v>
      </c>
      <c r="B12" s="92" t="s">
        <v>379</v>
      </c>
      <c r="C12" s="92" t="s">
        <v>32</v>
      </c>
      <c r="D12" s="25">
        <f>D13+D38+D46+D49+D62+D67+D70+D73+D64+D75</f>
        <v>495619.4102700001</v>
      </c>
      <c r="E12" s="25">
        <f>E13+E38+E46+E49+E62+E67+E70+E73+E64+E75</f>
        <v>493136.61896000005</v>
      </c>
      <c r="F12" s="25">
        <f>F13+F38+F46+F49+F62+F67+F70+F73+F64+F75</f>
        <v>486893.04963</v>
      </c>
    </row>
    <row r="13" spans="1:7" s="26" customFormat="1" ht="30" customHeight="1">
      <c r="A13" s="19" t="s">
        <v>277</v>
      </c>
      <c r="B13" s="98" t="s">
        <v>382</v>
      </c>
      <c r="C13" s="98" t="s">
        <v>50</v>
      </c>
      <c r="D13" s="96">
        <f>D14+D15+D19+D22+D23+D26+D29+D32+D33+D34+D35+D36+D18+D24+D37</f>
        <v>331700.06980000006</v>
      </c>
      <c r="E13" s="96">
        <f>E14+E15+E19+E22+E23+E26+E29+E32+E33+E34+E35+E36+E18+E24+E37</f>
        <v>329543.89749000006</v>
      </c>
      <c r="F13" s="96">
        <f>F14+F15+F19+F22+F23+F26+F29+F32+F33+F34+F35+F36+F18+F24+F37</f>
        <v>319756.24016000004</v>
      </c>
      <c r="G13" s="234"/>
    </row>
    <row r="14" spans="1:13" s="16" customFormat="1" ht="16.5" customHeight="1">
      <c r="A14" s="10" t="s">
        <v>238</v>
      </c>
      <c r="B14" s="11" t="s">
        <v>382</v>
      </c>
      <c r="C14" s="11" t="s">
        <v>52</v>
      </c>
      <c r="D14" s="24">
        <f>1000+455</f>
        <v>1455</v>
      </c>
      <c r="E14" s="24">
        <v>500</v>
      </c>
      <c r="F14" s="24">
        <v>500</v>
      </c>
      <c r="J14" s="235"/>
      <c r="K14" s="235"/>
      <c r="L14" s="235"/>
      <c r="M14" s="235"/>
    </row>
    <row r="15" spans="1:6" s="16" customFormat="1" ht="40.5" customHeight="1" hidden="1">
      <c r="A15" s="19" t="s">
        <v>525</v>
      </c>
      <c r="B15" s="98" t="s">
        <v>382</v>
      </c>
      <c r="C15" s="98" t="s">
        <v>526</v>
      </c>
      <c r="D15" s="96">
        <f>D16+D17</f>
        <v>0</v>
      </c>
      <c r="E15" s="96"/>
      <c r="F15" s="96"/>
    </row>
    <row r="16" spans="1:6" s="16" customFormat="1" ht="62.25" customHeight="1" hidden="1">
      <c r="A16" s="10" t="s">
        <v>564</v>
      </c>
      <c r="B16" s="11" t="s">
        <v>382</v>
      </c>
      <c r="C16" s="11" t="s">
        <v>527</v>
      </c>
      <c r="D16" s="24"/>
      <c r="E16" s="24"/>
      <c r="F16" s="24"/>
    </row>
    <row r="17" spans="1:6" s="16" customFormat="1" ht="41.25" customHeight="1" hidden="1">
      <c r="A17" s="10" t="s">
        <v>625</v>
      </c>
      <c r="B17" s="11" t="s">
        <v>382</v>
      </c>
      <c r="C17" s="11" t="s">
        <v>617</v>
      </c>
      <c r="D17" s="24"/>
      <c r="E17" s="24"/>
      <c r="F17" s="24"/>
    </row>
    <row r="18" spans="1:7" s="16" customFormat="1" ht="29.25" customHeight="1">
      <c r="A18" s="10" t="s">
        <v>976</v>
      </c>
      <c r="B18" s="11" t="s">
        <v>382</v>
      </c>
      <c r="C18" s="11" t="s">
        <v>725</v>
      </c>
      <c r="D18" s="24">
        <v>669.846</v>
      </c>
      <c r="E18" s="24">
        <v>0</v>
      </c>
      <c r="F18" s="24">
        <v>0</v>
      </c>
      <c r="G18" s="235"/>
    </row>
    <row r="19" spans="1:12" s="16" customFormat="1" ht="43.5" customHeight="1">
      <c r="A19" s="121" t="s">
        <v>598</v>
      </c>
      <c r="B19" s="11"/>
      <c r="C19" s="92"/>
      <c r="D19" s="25">
        <f>D20+D21</f>
        <v>63</v>
      </c>
      <c r="E19" s="25">
        <f>E20+E21</f>
        <v>0</v>
      </c>
      <c r="F19" s="25">
        <f>F20+F21</f>
        <v>0</v>
      </c>
      <c r="G19" s="235"/>
      <c r="I19" s="235"/>
      <c r="J19" s="235"/>
      <c r="K19" s="235"/>
      <c r="L19" s="235"/>
    </row>
    <row r="20" spans="1:7" s="16" customFormat="1" ht="46.5" customHeight="1" hidden="1">
      <c r="A20" s="10" t="s">
        <v>599</v>
      </c>
      <c r="B20" s="11" t="s">
        <v>754</v>
      </c>
      <c r="C20" s="11" t="s">
        <v>616</v>
      </c>
      <c r="D20" s="24"/>
      <c r="E20" s="24"/>
      <c r="F20" s="24"/>
      <c r="G20" s="235"/>
    </row>
    <row r="21" spans="1:11" s="16" customFormat="1" ht="55.5" customHeight="1">
      <c r="A21" s="10" t="s">
        <v>600</v>
      </c>
      <c r="B21" s="11" t="s">
        <v>173</v>
      </c>
      <c r="C21" s="11" t="s">
        <v>956</v>
      </c>
      <c r="D21" s="24">
        <v>63</v>
      </c>
      <c r="E21" s="24">
        <v>0</v>
      </c>
      <c r="F21" s="24">
        <v>0</v>
      </c>
      <c r="G21" s="236"/>
      <c r="I21" s="235"/>
      <c r="J21" s="235"/>
      <c r="K21" s="235"/>
    </row>
    <row r="22" spans="1:6" s="16" customFormat="1" ht="71.25" customHeight="1" hidden="1">
      <c r="A22" s="10" t="s">
        <v>600</v>
      </c>
      <c r="B22" s="11" t="s">
        <v>173</v>
      </c>
      <c r="C22" s="11" t="s">
        <v>617</v>
      </c>
      <c r="D22" s="24"/>
      <c r="E22" s="24"/>
      <c r="F22" s="24"/>
    </row>
    <row r="23" spans="1:11" s="16" customFormat="1" ht="30.75" customHeight="1">
      <c r="A23" s="121" t="s">
        <v>797</v>
      </c>
      <c r="B23" s="92" t="s">
        <v>382</v>
      </c>
      <c r="C23" s="92"/>
      <c r="D23" s="25">
        <f>D24+D25</f>
        <v>53</v>
      </c>
      <c r="E23" s="25">
        <f>E24+E25</f>
        <v>0</v>
      </c>
      <c r="F23" s="25">
        <f>F24+F25</f>
        <v>0</v>
      </c>
      <c r="I23" s="235"/>
      <c r="J23" s="235"/>
      <c r="K23" s="235"/>
    </row>
    <row r="24" spans="1:8" s="16" customFormat="1" ht="30" customHeight="1" hidden="1">
      <c r="A24" s="10" t="s">
        <v>781</v>
      </c>
      <c r="B24" s="11" t="s">
        <v>382</v>
      </c>
      <c r="C24" s="11" t="s">
        <v>782</v>
      </c>
      <c r="D24" s="24"/>
      <c r="E24" s="24"/>
      <c r="F24" s="24"/>
      <c r="G24" s="235"/>
      <c r="H24" s="235"/>
    </row>
    <row r="25" spans="1:12" s="16" customFormat="1" ht="45" customHeight="1">
      <c r="A25" s="10" t="s">
        <v>700</v>
      </c>
      <c r="B25" s="11" t="s">
        <v>382</v>
      </c>
      <c r="C25" s="11" t="s">
        <v>957</v>
      </c>
      <c r="D25" s="24">
        <v>53</v>
      </c>
      <c r="E25" s="24">
        <v>0</v>
      </c>
      <c r="F25" s="24">
        <v>0</v>
      </c>
      <c r="G25" s="236"/>
      <c r="I25" s="235"/>
      <c r="J25" s="235"/>
      <c r="K25" s="235"/>
      <c r="L25" s="235"/>
    </row>
    <row r="26" spans="1:12" s="16" customFormat="1" ht="32.25" customHeight="1">
      <c r="A26" s="121" t="s">
        <v>875</v>
      </c>
      <c r="B26" s="92" t="s">
        <v>382</v>
      </c>
      <c r="C26" s="92"/>
      <c r="D26" s="25">
        <f>D27+D28</f>
        <v>3000</v>
      </c>
      <c r="E26" s="25">
        <f>E27+E28</f>
        <v>0</v>
      </c>
      <c r="F26" s="25">
        <f>F27+F28</f>
        <v>0</v>
      </c>
      <c r="G26" s="236"/>
      <c r="I26" s="235"/>
      <c r="J26" s="235"/>
      <c r="K26" s="235"/>
      <c r="L26" s="235"/>
    </row>
    <row r="27" spans="1:12" s="16" customFormat="1" ht="45" customHeight="1">
      <c r="A27" s="10" t="s">
        <v>876</v>
      </c>
      <c r="B27" s="11" t="s">
        <v>382</v>
      </c>
      <c r="C27" s="11" t="s">
        <v>986</v>
      </c>
      <c r="D27" s="24">
        <v>2970</v>
      </c>
      <c r="E27" s="24">
        <v>0</v>
      </c>
      <c r="F27" s="24">
        <v>0</v>
      </c>
      <c r="G27" s="236"/>
      <c r="I27" s="235"/>
      <c r="J27" s="235"/>
      <c r="K27" s="235"/>
      <c r="L27" s="235"/>
    </row>
    <row r="28" spans="1:12" s="16" customFormat="1" ht="45" customHeight="1">
      <c r="A28" s="10" t="s">
        <v>878</v>
      </c>
      <c r="B28" s="11" t="s">
        <v>382</v>
      </c>
      <c r="C28" s="11" t="s">
        <v>987</v>
      </c>
      <c r="D28" s="24">
        <v>30</v>
      </c>
      <c r="E28" s="24">
        <v>0</v>
      </c>
      <c r="F28" s="24">
        <v>0</v>
      </c>
      <c r="G28" s="236"/>
      <c r="I28" s="235"/>
      <c r="J28" s="235"/>
      <c r="K28" s="235"/>
      <c r="L28" s="235"/>
    </row>
    <row r="29" spans="1:11" ht="41.25" customHeight="1">
      <c r="A29" s="121" t="s">
        <v>887</v>
      </c>
      <c r="B29" s="92" t="s">
        <v>382</v>
      </c>
      <c r="C29" s="92" t="s">
        <v>53</v>
      </c>
      <c r="D29" s="25">
        <f>D30+D31</f>
        <v>88242.417</v>
      </c>
      <c r="E29" s="25">
        <f>E30+E31</f>
        <v>74457.92732999999</v>
      </c>
      <c r="F29" s="25">
        <f>F30+F31</f>
        <v>51639.378</v>
      </c>
      <c r="I29" s="190"/>
      <c r="J29" s="190"/>
      <c r="K29" s="190"/>
    </row>
    <row r="30" spans="1:11" ht="58.5" customHeight="1">
      <c r="A30" s="10" t="s">
        <v>888</v>
      </c>
      <c r="B30" s="11" t="s">
        <v>382</v>
      </c>
      <c r="C30" s="11" t="s">
        <v>53</v>
      </c>
      <c r="D30" s="24">
        <f>79463.824-40-1080-1080-10+183.5+100+972.493+9732.6</f>
        <v>88242.417</v>
      </c>
      <c r="E30" s="24">
        <f>79463.824-3454.57894-459.81773-15-96.5-1080+100</f>
        <v>74457.92732999999</v>
      </c>
      <c r="F30" s="24">
        <f>79463.824-25987.446-857-1080+100</f>
        <v>51639.378</v>
      </c>
      <c r="I30" s="190"/>
      <c r="J30" s="190"/>
      <c r="K30" s="190"/>
    </row>
    <row r="31" spans="1:6" ht="47.25" customHeight="1" hidden="1">
      <c r="A31" s="10" t="s">
        <v>889</v>
      </c>
      <c r="B31" s="11" t="s">
        <v>382</v>
      </c>
      <c r="C31" s="11" t="s">
        <v>53</v>
      </c>
      <c r="D31" s="24"/>
      <c r="E31" s="24"/>
      <c r="F31" s="24"/>
    </row>
    <row r="32" spans="1:10" ht="42" customHeight="1">
      <c r="A32" s="10" t="s">
        <v>111</v>
      </c>
      <c r="B32" s="11" t="s">
        <v>382</v>
      </c>
      <c r="C32" s="11" t="s">
        <v>64</v>
      </c>
      <c r="D32" s="24">
        <v>191046.082</v>
      </c>
      <c r="E32" s="24">
        <v>204374.086</v>
      </c>
      <c r="F32" s="24">
        <v>217159.328</v>
      </c>
      <c r="J32" s="190"/>
    </row>
    <row r="33" spans="1:10" ht="30" customHeight="1">
      <c r="A33" s="10" t="s">
        <v>565</v>
      </c>
      <c r="B33" s="11" t="s">
        <v>382</v>
      </c>
      <c r="C33" s="11" t="s">
        <v>529</v>
      </c>
      <c r="D33" s="24">
        <v>9748.65</v>
      </c>
      <c r="E33" s="24">
        <v>9748.65</v>
      </c>
      <c r="F33" s="24">
        <v>9748.65</v>
      </c>
      <c r="J33" s="190"/>
    </row>
    <row r="34" spans="1:6" ht="48" customHeight="1">
      <c r="A34" s="10" t="s">
        <v>541</v>
      </c>
      <c r="B34" s="11" t="s">
        <v>382</v>
      </c>
      <c r="C34" s="11" t="s">
        <v>755</v>
      </c>
      <c r="D34" s="24">
        <v>1840</v>
      </c>
      <c r="E34" s="24">
        <v>1130</v>
      </c>
      <c r="F34" s="24">
        <v>1130</v>
      </c>
    </row>
    <row r="35" spans="1:6" ht="44.25" customHeight="1">
      <c r="A35" s="10" t="s">
        <v>689</v>
      </c>
      <c r="B35" s="11" t="s">
        <v>382</v>
      </c>
      <c r="C35" s="11" t="s">
        <v>871</v>
      </c>
      <c r="D35" s="24">
        <f>12932.75+1184.9</f>
        <v>14117.65</v>
      </c>
      <c r="E35" s="24">
        <f>12932.75+1184.9</f>
        <v>14117.65</v>
      </c>
      <c r="F35" s="24">
        <f>12932.75+1430.55</f>
        <v>14363.3</v>
      </c>
    </row>
    <row r="36" spans="1:6" ht="42.75" customHeight="1">
      <c r="A36" s="10" t="s">
        <v>686</v>
      </c>
      <c r="B36" s="11" t="s">
        <v>382</v>
      </c>
      <c r="C36" s="11" t="s">
        <v>690</v>
      </c>
      <c r="D36" s="24">
        <f>19305+1170</f>
        <v>20475</v>
      </c>
      <c r="E36" s="24">
        <v>21060</v>
      </c>
      <c r="F36" s="24">
        <v>21060</v>
      </c>
    </row>
    <row r="37" spans="1:6" ht="58.5" customHeight="1">
      <c r="A37" s="10" t="s">
        <v>991</v>
      </c>
      <c r="B37" s="11" t="s">
        <v>382</v>
      </c>
      <c r="C37" s="11" t="s">
        <v>992</v>
      </c>
      <c r="D37" s="51">
        <v>989.4248</v>
      </c>
      <c r="E37" s="51">
        <v>4155.58416</v>
      </c>
      <c r="F37" s="51">
        <v>4155.58416</v>
      </c>
    </row>
    <row r="38" spans="1:6" s="26" customFormat="1" ht="33" customHeight="1">
      <c r="A38" s="19" t="s">
        <v>278</v>
      </c>
      <c r="B38" s="98" t="s">
        <v>382</v>
      </c>
      <c r="C38" s="98" t="s">
        <v>45</v>
      </c>
      <c r="D38" s="96">
        <f>D39+D40+D41+D44+D45</f>
        <v>87346.14997</v>
      </c>
      <c r="E38" s="96">
        <f>E39+E40+E41+E44+E45</f>
        <v>86852.13397</v>
      </c>
      <c r="F38" s="96">
        <f>F39+F40+F41+F44+F45</f>
        <v>90126.22197</v>
      </c>
    </row>
    <row r="39" spans="1:7" ht="24.75" customHeight="1">
      <c r="A39" s="10" t="s">
        <v>279</v>
      </c>
      <c r="B39" s="11" t="s">
        <v>382</v>
      </c>
      <c r="C39" s="11" t="s">
        <v>46</v>
      </c>
      <c r="D39" s="24">
        <f>450+720</f>
        <v>1170</v>
      </c>
      <c r="E39" s="24">
        <v>200</v>
      </c>
      <c r="F39" s="24">
        <v>200</v>
      </c>
      <c r="G39" s="190"/>
    </row>
    <row r="40" spans="1:8" ht="33" customHeight="1">
      <c r="A40" s="10" t="s">
        <v>975</v>
      </c>
      <c r="B40" s="11" t="s">
        <v>382</v>
      </c>
      <c r="C40" s="11" t="s">
        <v>726</v>
      </c>
      <c r="D40" s="24">
        <v>298.798</v>
      </c>
      <c r="E40" s="24">
        <v>0</v>
      </c>
      <c r="F40" s="24">
        <v>0</v>
      </c>
      <c r="G40" s="190"/>
      <c r="H40" s="190"/>
    </row>
    <row r="41" spans="1:13" ht="59.25" customHeight="1">
      <c r="A41" s="121" t="s">
        <v>890</v>
      </c>
      <c r="B41" s="92" t="s">
        <v>382</v>
      </c>
      <c r="C41" s="92" t="s">
        <v>48</v>
      </c>
      <c r="D41" s="25">
        <f>D42+D43</f>
        <v>32363.03697</v>
      </c>
      <c r="E41" s="25">
        <f>E42+E43</f>
        <v>29700.63697</v>
      </c>
      <c r="F41" s="25">
        <f>F42+F43</f>
        <v>29700.63697</v>
      </c>
      <c r="J41" s="190"/>
      <c r="K41" s="190"/>
      <c r="L41" s="190"/>
      <c r="M41" s="190"/>
    </row>
    <row r="42" spans="1:6" ht="59.25" customHeight="1">
      <c r="A42" s="10" t="s">
        <v>891</v>
      </c>
      <c r="B42" s="11" t="s">
        <v>382</v>
      </c>
      <c r="C42" s="11" t="s">
        <v>48</v>
      </c>
      <c r="D42" s="24">
        <f>29402.527+298.10997-544+3206.4</f>
        <v>32363.03697</v>
      </c>
      <c r="E42" s="24">
        <f>29700.63697</f>
        <v>29700.63697</v>
      </c>
      <c r="F42" s="24">
        <f>29402.527+298.10997</f>
        <v>29700.63697</v>
      </c>
    </row>
    <row r="43" spans="1:6" ht="59.25" customHeight="1" hidden="1">
      <c r="A43" s="10" t="s">
        <v>892</v>
      </c>
      <c r="B43" s="11" t="s">
        <v>382</v>
      </c>
      <c r="C43" s="11" t="s">
        <v>48</v>
      </c>
      <c r="D43" s="24"/>
      <c r="E43" s="24"/>
      <c r="F43" s="24"/>
    </row>
    <row r="44" spans="1:6" ht="45" customHeight="1">
      <c r="A44" s="10" t="s">
        <v>112</v>
      </c>
      <c r="B44" s="11" t="s">
        <v>382</v>
      </c>
      <c r="C44" s="11" t="s">
        <v>49</v>
      </c>
      <c r="D44" s="24">
        <v>46890.66</v>
      </c>
      <c r="E44" s="24">
        <v>50062.722</v>
      </c>
      <c r="F44" s="24">
        <v>53062.998</v>
      </c>
    </row>
    <row r="45" spans="1:6" ht="58.5" customHeight="1">
      <c r="A45" s="10" t="s">
        <v>113</v>
      </c>
      <c r="B45" s="11" t="s">
        <v>382</v>
      </c>
      <c r="C45" s="11" t="s">
        <v>91</v>
      </c>
      <c r="D45" s="24">
        <v>6623.655</v>
      </c>
      <c r="E45" s="24">
        <v>6888.775</v>
      </c>
      <c r="F45" s="24">
        <v>7162.587</v>
      </c>
    </row>
    <row r="46" spans="1:6" s="26" customFormat="1" ht="16.5" customHeight="1">
      <c r="A46" s="19" t="s">
        <v>280</v>
      </c>
      <c r="B46" s="98" t="s">
        <v>382</v>
      </c>
      <c r="C46" s="98" t="s">
        <v>54</v>
      </c>
      <c r="D46" s="96">
        <f>D47+D48</f>
        <v>1250</v>
      </c>
      <c r="E46" s="96">
        <f>E47+E48</f>
        <v>2000</v>
      </c>
      <c r="F46" s="96">
        <f>F47+F48</f>
        <v>2200</v>
      </c>
    </row>
    <row r="47" spans="1:6" ht="16.5" customHeight="1">
      <c r="A47" s="10" t="s">
        <v>244</v>
      </c>
      <c r="B47" s="11" t="s">
        <v>382</v>
      </c>
      <c r="C47" s="11" t="s">
        <v>56</v>
      </c>
      <c r="D47" s="24">
        <v>250</v>
      </c>
      <c r="E47" s="24">
        <v>280</v>
      </c>
      <c r="F47" s="24">
        <v>300</v>
      </c>
    </row>
    <row r="48" spans="1:7" ht="18.75" customHeight="1">
      <c r="A48" s="10" t="s">
        <v>239</v>
      </c>
      <c r="B48" s="11" t="s">
        <v>382</v>
      </c>
      <c r="C48" s="11" t="s">
        <v>57</v>
      </c>
      <c r="D48" s="24">
        <v>1000</v>
      </c>
      <c r="E48" s="24">
        <v>1720</v>
      </c>
      <c r="F48" s="24">
        <v>1900</v>
      </c>
      <c r="G48" s="190"/>
    </row>
    <row r="49" spans="1:6" s="26" customFormat="1" ht="17.25" customHeight="1">
      <c r="A49" s="19" t="s">
        <v>281</v>
      </c>
      <c r="B49" s="98" t="s">
        <v>382</v>
      </c>
      <c r="C49" s="98" t="s">
        <v>58</v>
      </c>
      <c r="D49" s="96">
        <f>SUM(D50:D61)</f>
        <v>22939.531</v>
      </c>
      <c r="E49" s="96">
        <f>SUM(E50:E61)</f>
        <v>20890.175</v>
      </c>
      <c r="F49" s="96">
        <f>SUM(F50:F61)</f>
        <v>20890.175</v>
      </c>
    </row>
    <row r="50" spans="1:6" ht="19.5" customHeight="1" hidden="1">
      <c r="A50" s="10" t="s">
        <v>738</v>
      </c>
      <c r="B50" s="11" t="s">
        <v>173</v>
      </c>
      <c r="C50" s="11" t="s">
        <v>739</v>
      </c>
      <c r="D50" s="24"/>
      <c r="E50" s="24"/>
      <c r="F50" s="24"/>
    </row>
    <row r="51" spans="1:6" ht="29.25" customHeight="1">
      <c r="A51" s="10" t="s">
        <v>738</v>
      </c>
      <c r="B51" s="11" t="s">
        <v>382</v>
      </c>
      <c r="C51" s="11" t="s">
        <v>739</v>
      </c>
      <c r="D51" s="24">
        <v>150</v>
      </c>
      <c r="E51" s="24">
        <v>0</v>
      </c>
      <c r="F51" s="24">
        <v>0</v>
      </c>
    </row>
    <row r="52" spans="1:7" ht="28.5" customHeight="1">
      <c r="A52" s="10" t="s">
        <v>977</v>
      </c>
      <c r="B52" s="11" t="s">
        <v>382</v>
      </c>
      <c r="C52" s="15" t="s">
        <v>727</v>
      </c>
      <c r="D52" s="24">
        <f>62.756+48.6</f>
        <v>111.356</v>
      </c>
      <c r="E52" s="24">
        <v>0</v>
      </c>
      <c r="F52" s="24">
        <v>0</v>
      </c>
      <c r="G52" s="237"/>
    </row>
    <row r="53" spans="1:6" ht="18" customHeight="1">
      <c r="A53" s="10" t="s">
        <v>852</v>
      </c>
      <c r="B53" s="11" t="s">
        <v>382</v>
      </c>
      <c r="C53" s="15" t="s">
        <v>60</v>
      </c>
      <c r="D53" s="24">
        <f>6407.684-1204.9+888</f>
        <v>6090.784</v>
      </c>
      <c r="E53" s="24">
        <f>6407.684-1204.9</f>
        <v>5202.784</v>
      </c>
      <c r="F53" s="24">
        <f>6407.684-1204.9</f>
        <v>5202.784</v>
      </c>
    </row>
    <row r="54" spans="1:7" ht="27" customHeight="1">
      <c r="A54" s="10" t="s">
        <v>747</v>
      </c>
      <c r="B54" s="11" t="s">
        <v>382</v>
      </c>
      <c r="C54" s="15" t="s">
        <v>61</v>
      </c>
      <c r="D54" s="24">
        <f>13706.244-1647.9+900</f>
        <v>12958.344000000001</v>
      </c>
      <c r="E54" s="24">
        <f>13706.244-1647.9</f>
        <v>12058.344000000001</v>
      </c>
      <c r="F54" s="24">
        <f>13706.244-1647.9</f>
        <v>12058.344000000001</v>
      </c>
      <c r="G54" s="190"/>
    </row>
    <row r="55" spans="1:6" ht="21" customHeight="1" hidden="1">
      <c r="A55" s="10" t="s">
        <v>232</v>
      </c>
      <c r="B55" s="11" t="s">
        <v>173</v>
      </c>
      <c r="C55" s="11" t="s">
        <v>62</v>
      </c>
      <c r="D55" s="24"/>
      <c r="E55" s="24"/>
      <c r="F55" s="24"/>
    </row>
    <row r="56" spans="1:6" ht="21" customHeight="1" hidden="1">
      <c r="A56" s="10" t="s">
        <v>233</v>
      </c>
      <c r="B56" s="11" t="s">
        <v>173</v>
      </c>
      <c r="C56" s="11" t="s">
        <v>63</v>
      </c>
      <c r="D56" s="24"/>
      <c r="E56" s="24"/>
      <c r="F56" s="24"/>
    </row>
    <row r="57" spans="1:6" ht="31.5" customHeight="1" hidden="1">
      <c r="A57" s="23" t="s">
        <v>601</v>
      </c>
      <c r="B57" s="93" t="s">
        <v>382</v>
      </c>
      <c r="C57" s="11" t="s">
        <v>739</v>
      </c>
      <c r="D57" s="202"/>
      <c r="E57" s="202"/>
      <c r="F57" s="202"/>
    </row>
    <row r="58" spans="1:6" ht="42" customHeight="1" hidden="1">
      <c r="A58" s="10" t="s">
        <v>602</v>
      </c>
      <c r="B58" s="11" t="s">
        <v>382</v>
      </c>
      <c r="C58" s="11" t="s">
        <v>748</v>
      </c>
      <c r="D58" s="24"/>
      <c r="E58" s="24"/>
      <c r="F58" s="24"/>
    </row>
    <row r="59" spans="1:6" ht="59.25" customHeight="1" hidden="1">
      <c r="A59" s="10" t="s">
        <v>603</v>
      </c>
      <c r="B59" s="11" t="s">
        <v>382</v>
      </c>
      <c r="C59" s="11" t="s">
        <v>749</v>
      </c>
      <c r="D59" s="24"/>
      <c r="E59" s="24"/>
      <c r="F59" s="24"/>
    </row>
    <row r="60" spans="1:6" ht="38.25" customHeight="1">
      <c r="A60" s="10" t="s">
        <v>893</v>
      </c>
      <c r="B60" s="11" t="s">
        <v>382</v>
      </c>
      <c r="C60" s="11" t="s">
        <v>873</v>
      </c>
      <c r="D60" s="24">
        <f>1204.9+1647.9</f>
        <v>2852.8</v>
      </c>
      <c r="E60" s="24">
        <f>1204.9+1647.9</f>
        <v>2852.8</v>
      </c>
      <c r="F60" s="24">
        <f>1204.9+1647.9</f>
        <v>2852.8</v>
      </c>
    </row>
    <row r="61" spans="1:6" ht="45" customHeight="1">
      <c r="A61" s="10" t="s">
        <v>1010</v>
      </c>
      <c r="B61" s="11" t="s">
        <v>382</v>
      </c>
      <c r="C61" s="11" t="s">
        <v>748</v>
      </c>
      <c r="D61" s="24">
        <v>776.247</v>
      </c>
      <c r="E61" s="24">
        <v>776.247</v>
      </c>
      <c r="F61" s="24">
        <v>776.247</v>
      </c>
    </row>
    <row r="62" spans="1:6" s="26" customFormat="1" ht="17.25" customHeight="1">
      <c r="A62" s="19" t="s">
        <v>282</v>
      </c>
      <c r="B62" s="98" t="s">
        <v>382</v>
      </c>
      <c r="C62" s="98" t="s">
        <v>65</v>
      </c>
      <c r="D62" s="96">
        <f>D63</f>
        <v>50</v>
      </c>
      <c r="E62" s="96">
        <f>E63</f>
        <v>50</v>
      </c>
      <c r="F62" s="96">
        <f>F63</f>
        <v>50</v>
      </c>
    </row>
    <row r="63" spans="1:7" s="17" customFormat="1" ht="17.25" customHeight="1">
      <c r="A63" s="10" t="s">
        <v>699</v>
      </c>
      <c r="B63" s="11" t="s">
        <v>382</v>
      </c>
      <c r="C63" s="11" t="s">
        <v>66</v>
      </c>
      <c r="D63" s="24">
        <v>50</v>
      </c>
      <c r="E63" s="24">
        <v>50</v>
      </c>
      <c r="F63" s="24">
        <v>50</v>
      </c>
      <c r="G63" s="238"/>
    </row>
    <row r="64" spans="1:6" s="26" customFormat="1" ht="17.25" customHeight="1">
      <c r="A64" s="19" t="s">
        <v>422</v>
      </c>
      <c r="B64" s="98" t="s">
        <v>382</v>
      </c>
      <c r="C64" s="98" t="s">
        <v>67</v>
      </c>
      <c r="D64" s="96">
        <f>D65+D66</f>
        <v>2867.6175</v>
      </c>
      <c r="E64" s="96">
        <f>E65+E66</f>
        <v>5135.7705</v>
      </c>
      <c r="F64" s="96">
        <f>F65+F66</f>
        <v>5135.7705</v>
      </c>
    </row>
    <row r="65" spans="1:7" s="17" customFormat="1" ht="45" customHeight="1">
      <c r="A65" s="10" t="s">
        <v>653</v>
      </c>
      <c r="B65" s="11" t="s">
        <v>382</v>
      </c>
      <c r="C65" s="11" t="s">
        <v>68</v>
      </c>
      <c r="D65" s="51">
        <v>2867.6175</v>
      </c>
      <c r="E65" s="51">
        <v>5135.7705</v>
      </c>
      <c r="F65" s="51">
        <v>5135.7705</v>
      </c>
      <c r="G65" s="238"/>
    </row>
    <row r="66" spans="1:6" s="17" customFormat="1" ht="32.25" customHeight="1" hidden="1">
      <c r="A66" s="10" t="s">
        <v>745</v>
      </c>
      <c r="B66" s="11" t="s">
        <v>382</v>
      </c>
      <c r="C66" s="11" t="s">
        <v>744</v>
      </c>
      <c r="D66" s="24"/>
      <c r="E66" s="24"/>
      <c r="F66" s="24"/>
    </row>
    <row r="67" spans="1:6" s="26" customFormat="1" ht="18.75" customHeight="1">
      <c r="A67" s="19" t="s">
        <v>283</v>
      </c>
      <c r="B67" s="98" t="s">
        <v>382</v>
      </c>
      <c r="C67" s="98" t="s">
        <v>69</v>
      </c>
      <c r="D67" s="96">
        <f>D68+D69</f>
        <v>49233.042</v>
      </c>
      <c r="E67" s="96">
        <f>E68+E69</f>
        <v>48364.642</v>
      </c>
      <c r="F67" s="96">
        <f>F68+F69</f>
        <v>48364.642</v>
      </c>
    </row>
    <row r="68" spans="1:7" ht="31.5" customHeight="1">
      <c r="A68" s="10" t="s">
        <v>175</v>
      </c>
      <c r="B68" s="11" t="s">
        <v>382</v>
      </c>
      <c r="C68" s="11" t="s">
        <v>70</v>
      </c>
      <c r="D68" s="24">
        <f>48364.642-135-40</f>
        <v>48189.642</v>
      </c>
      <c r="E68" s="24">
        <f>48364.642</f>
        <v>48364.642</v>
      </c>
      <c r="F68" s="24">
        <f>48364.642</f>
        <v>48364.642</v>
      </c>
      <c r="G68" s="190"/>
    </row>
    <row r="69" spans="1:8" ht="45" customHeight="1">
      <c r="A69" s="10" t="s">
        <v>972</v>
      </c>
      <c r="B69" s="11" t="s">
        <v>382</v>
      </c>
      <c r="C69" s="11" t="s">
        <v>70</v>
      </c>
      <c r="D69" s="24">
        <f>1043.4</f>
        <v>1043.4</v>
      </c>
      <c r="E69" s="24">
        <v>0</v>
      </c>
      <c r="F69" s="24">
        <v>0</v>
      </c>
      <c r="H69" s="190"/>
    </row>
    <row r="70" spans="1:6" s="26" customFormat="1" ht="17.25" customHeight="1">
      <c r="A70" s="19" t="s">
        <v>894</v>
      </c>
      <c r="B70" s="98" t="s">
        <v>173</v>
      </c>
      <c r="C70" s="98" t="s">
        <v>33</v>
      </c>
      <c r="D70" s="96">
        <f>D71+D72</f>
        <v>150</v>
      </c>
      <c r="E70" s="96">
        <f>E71+E72</f>
        <v>200</v>
      </c>
      <c r="F70" s="96">
        <f>F71+F72</f>
        <v>250</v>
      </c>
    </row>
    <row r="71" spans="1:7" s="16" customFormat="1" ht="15.75" customHeight="1">
      <c r="A71" s="10" t="s">
        <v>371</v>
      </c>
      <c r="B71" s="138">
        <v>951</v>
      </c>
      <c r="C71" s="11" t="s">
        <v>36</v>
      </c>
      <c r="D71" s="24">
        <v>111</v>
      </c>
      <c r="E71" s="24">
        <v>161</v>
      </c>
      <c r="F71" s="30">
        <v>211</v>
      </c>
      <c r="G71" s="239"/>
    </row>
    <row r="72" spans="1:8" s="17" customFormat="1" ht="15.75" customHeight="1">
      <c r="A72" s="10" t="s">
        <v>318</v>
      </c>
      <c r="B72" s="138">
        <v>951</v>
      </c>
      <c r="C72" s="11" t="s">
        <v>85</v>
      </c>
      <c r="D72" s="24">
        <v>39</v>
      </c>
      <c r="E72" s="24">
        <v>39</v>
      </c>
      <c r="F72" s="24">
        <v>39</v>
      </c>
      <c r="H72" s="238"/>
    </row>
    <row r="73" spans="1:6" s="26" customFormat="1" ht="17.25" customHeight="1">
      <c r="A73" s="19" t="s">
        <v>434</v>
      </c>
      <c r="B73" s="98" t="s">
        <v>173</v>
      </c>
      <c r="C73" s="98" t="s">
        <v>38</v>
      </c>
      <c r="D73" s="96">
        <f>D74</f>
        <v>83</v>
      </c>
      <c r="E73" s="96">
        <f>E74</f>
        <v>100</v>
      </c>
      <c r="F73" s="96">
        <f>F74</f>
        <v>120</v>
      </c>
    </row>
    <row r="74" spans="1:8" ht="18" customHeight="1">
      <c r="A74" s="10" t="s">
        <v>308</v>
      </c>
      <c r="B74" s="11" t="s">
        <v>173</v>
      </c>
      <c r="C74" s="11" t="s">
        <v>618</v>
      </c>
      <c r="D74" s="24">
        <v>83</v>
      </c>
      <c r="E74" s="24">
        <v>100</v>
      </c>
      <c r="F74" s="24">
        <v>120</v>
      </c>
      <c r="H74" s="190"/>
    </row>
    <row r="75" spans="1:6" ht="47.25" customHeight="1" hidden="1">
      <c r="A75" s="19" t="s">
        <v>449</v>
      </c>
      <c r="B75" s="98" t="s">
        <v>382</v>
      </c>
      <c r="C75" s="98" t="s">
        <v>50</v>
      </c>
      <c r="D75" s="96">
        <f>D76</f>
        <v>0</v>
      </c>
      <c r="E75" s="96">
        <f>E76</f>
        <v>0</v>
      </c>
      <c r="F75" s="96">
        <f>F76</f>
        <v>0</v>
      </c>
    </row>
    <row r="76" spans="1:6" ht="29.25" customHeight="1" hidden="1">
      <c r="A76" s="10" t="s">
        <v>450</v>
      </c>
      <c r="B76" s="11" t="s">
        <v>382</v>
      </c>
      <c r="C76" s="11" t="s">
        <v>51</v>
      </c>
      <c r="D76" s="24">
        <v>0</v>
      </c>
      <c r="E76" s="24">
        <v>0</v>
      </c>
      <c r="F76" s="24">
        <v>0</v>
      </c>
    </row>
    <row r="77" spans="1:9" ht="45" customHeight="1">
      <c r="A77" s="121" t="s">
        <v>910</v>
      </c>
      <c r="B77" s="92" t="s">
        <v>379</v>
      </c>
      <c r="C77" s="92" t="s">
        <v>72</v>
      </c>
      <c r="D77" s="25">
        <f>D78+D79+D80</f>
        <v>993</v>
      </c>
      <c r="E77" s="25">
        <f>E78+E79+E80</f>
        <v>1023</v>
      </c>
      <c r="F77" s="25">
        <f>F78+F79+F80</f>
        <v>1053</v>
      </c>
      <c r="G77" s="190"/>
      <c r="H77" s="190"/>
      <c r="I77" s="190"/>
    </row>
    <row r="78" spans="1:6" ht="14.25" customHeight="1">
      <c r="A78" s="10" t="s">
        <v>116</v>
      </c>
      <c r="B78" s="11" t="s">
        <v>382</v>
      </c>
      <c r="C78" s="11" t="s">
        <v>74</v>
      </c>
      <c r="D78" s="24">
        <f>718</f>
        <v>718</v>
      </c>
      <c r="E78" s="24">
        <f>550+3+15+60+110</f>
        <v>738</v>
      </c>
      <c r="F78" s="24">
        <f>560+3+15+60+120</f>
        <v>758</v>
      </c>
    </row>
    <row r="79" spans="1:6" ht="15" customHeight="1">
      <c r="A79" s="10" t="s">
        <v>172</v>
      </c>
      <c r="B79" s="11" t="s">
        <v>382</v>
      </c>
      <c r="C79" s="11" t="s">
        <v>75</v>
      </c>
      <c r="D79" s="24">
        <v>270</v>
      </c>
      <c r="E79" s="24">
        <v>280</v>
      </c>
      <c r="F79" s="24">
        <v>290</v>
      </c>
    </row>
    <row r="80" spans="1:6" ht="15" customHeight="1">
      <c r="A80" s="10" t="s">
        <v>317</v>
      </c>
      <c r="B80" s="11" t="s">
        <v>173</v>
      </c>
      <c r="C80" s="11" t="s">
        <v>86</v>
      </c>
      <c r="D80" s="24">
        <v>5</v>
      </c>
      <c r="E80" s="24">
        <v>5</v>
      </c>
      <c r="F80" s="24">
        <v>5</v>
      </c>
    </row>
    <row r="81" spans="1:6" s="74" customFormat="1" ht="48" customHeight="1" hidden="1">
      <c r="A81" s="145" t="s">
        <v>400</v>
      </c>
      <c r="B81" s="92" t="s">
        <v>173</v>
      </c>
      <c r="C81" s="90" t="s">
        <v>31</v>
      </c>
      <c r="D81" s="25">
        <f>D82+D83</f>
        <v>0</v>
      </c>
      <c r="E81" s="25">
        <f>E82+E83</f>
        <v>0</v>
      </c>
      <c r="F81" s="25">
        <f>F82+F83</f>
        <v>0</v>
      </c>
    </row>
    <row r="82" spans="1:6" s="16" customFormat="1" ht="48.75" customHeight="1" hidden="1">
      <c r="A82" s="144" t="s">
        <v>114</v>
      </c>
      <c r="B82" s="11" t="s">
        <v>173</v>
      </c>
      <c r="C82" s="15" t="s">
        <v>424</v>
      </c>
      <c r="D82" s="24"/>
      <c r="E82" s="24"/>
      <c r="F82" s="24"/>
    </row>
    <row r="83" spans="1:6" ht="48.75" customHeight="1" hidden="1">
      <c r="A83" s="10" t="s">
        <v>115</v>
      </c>
      <c r="B83" s="11" t="s">
        <v>173</v>
      </c>
      <c r="C83" s="15" t="s">
        <v>100</v>
      </c>
      <c r="D83" s="24"/>
      <c r="E83" s="24"/>
      <c r="F83" s="24"/>
    </row>
    <row r="84" spans="1:9" s="17" customFormat="1" ht="33.75" customHeight="1">
      <c r="A84" s="121" t="s">
        <v>989</v>
      </c>
      <c r="B84" s="92" t="s">
        <v>379</v>
      </c>
      <c r="C84" s="92" t="s">
        <v>39</v>
      </c>
      <c r="D84" s="25">
        <f>SUM(D85:D90)</f>
        <v>767</v>
      </c>
      <c r="E84" s="25">
        <f>SUM(E85:E90)</f>
        <v>1243</v>
      </c>
      <c r="F84" s="25">
        <f>SUM(F85:F90)</f>
        <v>1131</v>
      </c>
      <c r="G84" s="238"/>
      <c r="H84" s="238"/>
      <c r="I84" s="238"/>
    </row>
    <row r="85" spans="1:6" s="17" customFormat="1" ht="15" customHeight="1">
      <c r="A85" s="10" t="s">
        <v>117</v>
      </c>
      <c r="B85" s="11" t="s">
        <v>382</v>
      </c>
      <c r="C85" s="11" t="s">
        <v>76</v>
      </c>
      <c r="D85" s="24">
        <v>2</v>
      </c>
      <c r="E85" s="24">
        <v>3</v>
      </c>
      <c r="F85" s="24">
        <v>4</v>
      </c>
    </row>
    <row r="86" spans="1:6" s="17" customFormat="1" ht="15" customHeight="1">
      <c r="A86" s="10" t="s">
        <v>736</v>
      </c>
      <c r="B86" s="11" t="s">
        <v>382</v>
      </c>
      <c r="C86" s="11" t="s">
        <v>76</v>
      </c>
      <c r="D86" s="24">
        <v>697</v>
      </c>
      <c r="E86" s="24">
        <v>1007</v>
      </c>
      <c r="F86" s="24">
        <v>1028</v>
      </c>
    </row>
    <row r="87" spans="1:6" s="17" customFormat="1" ht="15" customHeight="1">
      <c r="A87" s="10" t="s">
        <v>628</v>
      </c>
      <c r="B87" s="11" t="s">
        <v>173</v>
      </c>
      <c r="C87" s="11" t="s">
        <v>41</v>
      </c>
      <c r="D87" s="24">
        <v>28</v>
      </c>
      <c r="E87" s="24">
        <v>35</v>
      </c>
      <c r="F87" s="24">
        <v>39</v>
      </c>
    </row>
    <row r="88" spans="1:6" s="17" customFormat="1" ht="15" customHeight="1">
      <c r="A88" s="10" t="s">
        <v>317</v>
      </c>
      <c r="B88" s="11" t="s">
        <v>173</v>
      </c>
      <c r="C88" s="11" t="s">
        <v>620</v>
      </c>
      <c r="D88" s="24">
        <v>40</v>
      </c>
      <c r="E88" s="24">
        <v>198</v>
      </c>
      <c r="F88" s="24">
        <v>60</v>
      </c>
    </row>
    <row r="89" spans="1:6" s="17" customFormat="1" ht="33" customHeight="1" hidden="1">
      <c r="A89" s="10" t="s">
        <v>772</v>
      </c>
      <c r="B89" s="11" t="s">
        <v>382</v>
      </c>
      <c r="C89" s="11" t="s">
        <v>770</v>
      </c>
      <c r="D89" s="24"/>
      <c r="E89" s="24"/>
      <c r="F89" s="24"/>
    </row>
    <row r="90" spans="1:6" s="17" customFormat="1" ht="15" customHeight="1" hidden="1">
      <c r="A90" s="10" t="s">
        <v>771</v>
      </c>
      <c r="B90" s="11" t="s">
        <v>382</v>
      </c>
      <c r="C90" s="11"/>
      <c r="D90" s="24"/>
      <c r="E90" s="24"/>
      <c r="F90" s="24"/>
    </row>
    <row r="91" spans="1:8" s="17" customFormat="1" ht="32.25" customHeight="1">
      <c r="A91" s="121" t="s">
        <v>909</v>
      </c>
      <c r="B91" s="92" t="s">
        <v>379</v>
      </c>
      <c r="C91" s="92" t="s">
        <v>92</v>
      </c>
      <c r="D91" s="25">
        <f>D92+D96+D97+D104+D107+D110</f>
        <v>9190.36</v>
      </c>
      <c r="E91" s="25">
        <f>E92+E96+E97+E104+E107+E110</f>
        <v>200</v>
      </c>
      <c r="F91" s="25">
        <f>F92+F96+F97+F104+F107+F110</f>
        <v>250</v>
      </c>
      <c r="G91" s="238"/>
      <c r="H91" s="238"/>
    </row>
    <row r="92" spans="1:8" s="17" customFormat="1" ht="15.75" customHeight="1">
      <c r="A92" s="10" t="s">
        <v>275</v>
      </c>
      <c r="B92" s="11" t="s">
        <v>173</v>
      </c>
      <c r="C92" s="11" t="s">
        <v>93</v>
      </c>
      <c r="D92" s="24">
        <v>150</v>
      </c>
      <c r="E92" s="24">
        <v>200</v>
      </c>
      <c r="F92" s="24">
        <v>250</v>
      </c>
      <c r="G92" s="238"/>
      <c r="H92" s="238"/>
    </row>
    <row r="93" spans="1:6" s="17" customFormat="1" ht="46.5" customHeight="1" hidden="1">
      <c r="A93" s="121" t="s">
        <v>131</v>
      </c>
      <c r="B93" s="11" t="s">
        <v>566</v>
      </c>
      <c r="C93" s="11" t="s">
        <v>667</v>
      </c>
      <c r="D93" s="25"/>
      <c r="E93" s="25"/>
      <c r="F93" s="25"/>
    </row>
    <row r="94" spans="1:6" s="74" customFormat="1" ht="15" customHeight="1" hidden="1">
      <c r="A94" s="121" t="s">
        <v>303</v>
      </c>
      <c r="B94" s="11" t="s">
        <v>567</v>
      </c>
      <c r="C94" s="11" t="s">
        <v>668</v>
      </c>
      <c r="D94" s="25"/>
      <c r="E94" s="25"/>
      <c r="F94" s="25"/>
    </row>
    <row r="95" spans="1:6" s="17" customFormat="1" ht="60.75" customHeight="1" hidden="1">
      <c r="A95" s="10" t="s">
        <v>276</v>
      </c>
      <c r="B95" s="11" t="s">
        <v>568</v>
      </c>
      <c r="C95" s="11" t="s">
        <v>669</v>
      </c>
      <c r="D95" s="24"/>
      <c r="E95" s="24"/>
      <c r="F95" s="24"/>
    </row>
    <row r="96" spans="1:6" s="17" customFormat="1" ht="30.75" customHeight="1">
      <c r="A96" s="10" t="s">
        <v>670</v>
      </c>
      <c r="B96" s="11" t="s">
        <v>173</v>
      </c>
      <c r="C96" s="11" t="s">
        <v>666</v>
      </c>
      <c r="D96" s="24">
        <f>4300+500</f>
        <v>4800</v>
      </c>
      <c r="E96" s="24">
        <v>0</v>
      </c>
      <c r="F96" s="24">
        <v>0</v>
      </c>
    </row>
    <row r="97" spans="1:7" s="17" customFormat="1" ht="33" customHeight="1">
      <c r="A97" s="23" t="s">
        <v>546</v>
      </c>
      <c r="B97" s="93" t="s">
        <v>173</v>
      </c>
      <c r="C97" s="89"/>
      <c r="D97" s="202">
        <f>SUM(D98:D103)</f>
        <v>59.36</v>
      </c>
      <c r="E97" s="202">
        <f>SUM(E98:E103)</f>
        <v>0</v>
      </c>
      <c r="F97" s="202">
        <f>SUM(F98:F103)</f>
        <v>0</v>
      </c>
      <c r="G97" s="238"/>
    </row>
    <row r="98" spans="1:8" s="17" customFormat="1" ht="48" customHeight="1" hidden="1">
      <c r="A98" s="10" t="s">
        <v>569</v>
      </c>
      <c r="B98" s="11" t="s">
        <v>173</v>
      </c>
      <c r="C98" s="15" t="s">
        <v>547</v>
      </c>
      <c r="D98" s="24">
        <v>0</v>
      </c>
      <c r="E98" s="24">
        <v>0</v>
      </c>
      <c r="F98" s="24">
        <v>0</v>
      </c>
      <c r="H98" s="238"/>
    </row>
    <row r="99" spans="1:6" s="17" customFormat="1" ht="28.5" customHeight="1" hidden="1">
      <c r="A99" s="10" t="s">
        <v>847</v>
      </c>
      <c r="B99" s="11" t="s">
        <v>173</v>
      </c>
      <c r="C99" s="15" t="s">
        <v>783</v>
      </c>
      <c r="D99" s="24"/>
      <c r="E99" s="24"/>
      <c r="F99" s="24"/>
    </row>
    <row r="100" spans="1:6" s="17" customFormat="1" ht="57.75" customHeight="1" hidden="1">
      <c r="A100" s="10" t="s">
        <v>641</v>
      </c>
      <c r="B100" s="11" t="s">
        <v>173</v>
      </c>
      <c r="C100" s="15" t="s">
        <v>549</v>
      </c>
      <c r="D100" s="24"/>
      <c r="E100" s="24"/>
      <c r="F100" s="24"/>
    </row>
    <row r="101" spans="1:6" s="17" customFormat="1" ht="18" customHeight="1" hidden="1">
      <c r="A101" s="10" t="s">
        <v>641</v>
      </c>
      <c r="B101" s="11" t="s">
        <v>382</v>
      </c>
      <c r="C101" s="15" t="s">
        <v>547</v>
      </c>
      <c r="D101" s="24"/>
      <c r="E101" s="24"/>
      <c r="F101" s="24"/>
    </row>
    <row r="102" spans="1:7" s="17" customFormat="1" ht="46.5" customHeight="1">
      <c r="A102" s="10" t="s">
        <v>969</v>
      </c>
      <c r="B102" s="11" t="s">
        <v>173</v>
      </c>
      <c r="C102" s="15" t="s">
        <v>958</v>
      </c>
      <c r="D102" s="24">
        <f>26+33.36</f>
        <v>59.36</v>
      </c>
      <c r="E102" s="24">
        <v>0</v>
      </c>
      <c r="F102" s="24">
        <v>0</v>
      </c>
      <c r="G102" s="240"/>
    </row>
    <row r="103" spans="1:6" s="17" customFormat="1" ht="31.5" customHeight="1" hidden="1">
      <c r="A103" s="10" t="s">
        <v>848</v>
      </c>
      <c r="B103" s="11" t="s">
        <v>173</v>
      </c>
      <c r="C103" s="15" t="s">
        <v>844</v>
      </c>
      <c r="D103" s="24"/>
      <c r="E103" s="24"/>
      <c r="F103" s="24"/>
    </row>
    <row r="104" spans="1:6" s="17" customFormat="1" ht="31.5" customHeight="1" hidden="1">
      <c r="A104" s="23" t="s">
        <v>640</v>
      </c>
      <c r="B104" s="93" t="s">
        <v>382</v>
      </c>
      <c r="C104" s="15"/>
      <c r="D104" s="202">
        <f>D105+D106</f>
        <v>0</v>
      </c>
      <c r="E104" s="202">
        <f>E105+E106</f>
        <v>0</v>
      </c>
      <c r="F104" s="202">
        <f>F105+F106</f>
        <v>0</v>
      </c>
    </row>
    <row r="105" spans="1:6" s="17" customFormat="1" ht="17.25" customHeight="1" hidden="1">
      <c r="A105" s="10" t="s">
        <v>660</v>
      </c>
      <c r="B105" s="11" t="s">
        <v>382</v>
      </c>
      <c r="C105" s="15" t="s">
        <v>642</v>
      </c>
      <c r="D105" s="24"/>
      <c r="E105" s="24"/>
      <c r="F105" s="24"/>
    </row>
    <row r="106" spans="1:6" s="17" customFormat="1" ht="17.25" customHeight="1" hidden="1">
      <c r="A106" s="10" t="s">
        <v>661</v>
      </c>
      <c r="B106" s="11" t="s">
        <v>382</v>
      </c>
      <c r="C106" s="15" t="s">
        <v>643</v>
      </c>
      <c r="D106" s="24"/>
      <c r="E106" s="24"/>
      <c r="F106" s="24"/>
    </row>
    <row r="107" spans="1:6" s="17" customFormat="1" ht="44.25" customHeight="1">
      <c r="A107" s="23" t="s">
        <v>839</v>
      </c>
      <c r="B107" s="93" t="s">
        <v>173</v>
      </c>
      <c r="C107" s="89"/>
      <c r="D107" s="202">
        <f>D108+D109</f>
        <v>4107</v>
      </c>
      <c r="E107" s="202">
        <f>E108+E109</f>
        <v>0</v>
      </c>
      <c r="F107" s="202">
        <f>F108+F109</f>
        <v>0</v>
      </c>
    </row>
    <row r="108" spans="1:7" s="17" customFormat="1" ht="50.25" customHeight="1">
      <c r="A108" s="10" t="s">
        <v>841</v>
      </c>
      <c r="B108" s="11" t="s">
        <v>173</v>
      </c>
      <c r="C108" s="15" t="s">
        <v>784</v>
      </c>
      <c r="D108" s="24">
        <v>4065.93</v>
      </c>
      <c r="E108" s="24">
        <v>0</v>
      </c>
      <c r="F108" s="24">
        <v>0</v>
      </c>
      <c r="G108" s="241"/>
    </row>
    <row r="109" spans="1:7" s="17" customFormat="1" ht="57.75" customHeight="1">
      <c r="A109" s="10" t="s">
        <v>840</v>
      </c>
      <c r="B109" s="11" t="s">
        <v>173</v>
      </c>
      <c r="C109" s="15" t="s">
        <v>959</v>
      </c>
      <c r="D109" s="24">
        <v>41.07</v>
      </c>
      <c r="E109" s="24">
        <v>0</v>
      </c>
      <c r="F109" s="24">
        <v>0</v>
      </c>
      <c r="G109" s="240"/>
    </row>
    <row r="110" spans="1:6" s="242" customFormat="1" ht="16.5" customHeight="1">
      <c r="A110" s="23" t="s">
        <v>845</v>
      </c>
      <c r="B110" s="93" t="s">
        <v>173</v>
      </c>
      <c r="C110" s="89"/>
      <c r="D110" s="202">
        <f>D111+D112</f>
        <v>74</v>
      </c>
      <c r="E110" s="202">
        <f>E111+E112</f>
        <v>0</v>
      </c>
      <c r="F110" s="202">
        <f>F111+F112</f>
        <v>0</v>
      </c>
    </row>
    <row r="111" spans="1:6" s="17" customFormat="1" ht="35.25" customHeight="1" hidden="1">
      <c r="A111" s="10" t="s">
        <v>849</v>
      </c>
      <c r="B111" s="11" t="s">
        <v>173</v>
      </c>
      <c r="C111" s="15" t="s">
        <v>851</v>
      </c>
      <c r="D111" s="24">
        <v>0</v>
      </c>
      <c r="E111" s="24">
        <v>0</v>
      </c>
      <c r="F111" s="24">
        <v>0</v>
      </c>
    </row>
    <row r="112" spans="1:7" s="17" customFormat="1" ht="45" customHeight="1">
      <c r="A112" s="10" t="s">
        <v>850</v>
      </c>
      <c r="B112" s="11" t="s">
        <v>173</v>
      </c>
      <c r="C112" s="15" t="s">
        <v>960</v>
      </c>
      <c r="D112" s="24">
        <v>74</v>
      </c>
      <c r="E112" s="24">
        <v>0</v>
      </c>
      <c r="F112" s="24">
        <v>0</v>
      </c>
      <c r="G112" s="240"/>
    </row>
    <row r="113" spans="1:7" s="17" customFormat="1" ht="35.25" customHeight="1">
      <c r="A113" s="121" t="s">
        <v>711</v>
      </c>
      <c r="B113" s="92" t="s">
        <v>379</v>
      </c>
      <c r="C113" s="92" t="s">
        <v>88</v>
      </c>
      <c r="D113" s="25">
        <f>D114</f>
        <v>200</v>
      </c>
      <c r="E113" s="25">
        <f>E114</f>
        <v>200</v>
      </c>
      <c r="F113" s="25">
        <f>F114</f>
        <v>200</v>
      </c>
      <c r="G113" s="238"/>
    </row>
    <row r="114" spans="1:6" s="74" customFormat="1" ht="28.5" customHeight="1">
      <c r="A114" s="10" t="s">
        <v>200</v>
      </c>
      <c r="B114" s="11" t="s">
        <v>173</v>
      </c>
      <c r="C114" s="11" t="s">
        <v>89</v>
      </c>
      <c r="D114" s="24">
        <v>200</v>
      </c>
      <c r="E114" s="24">
        <v>200</v>
      </c>
      <c r="F114" s="24">
        <v>200</v>
      </c>
    </row>
    <row r="115" spans="1:6" s="74" customFormat="1" ht="32.25" customHeight="1">
      <c r="A115" s="121" t="s">
        <v>908</v>
      </c>
      <c r="B115" s="92" t="s">
        <v>379</v>
      </c>
      <c r="C115" s="90" t="s">
        <v>77</v>
      </c>
      <c r="D115" s="25">
        <f>D116+D133+D135+D138+D141+D143+D146+D149+D160</f>
        <v>28501.75303</v>
      </c>
      <c r="E115" s="25">
        <f>E116+E133+E135+E138+E141+E143+E146+E149+E160</f>
        <v>29800.823709999997</v>
      </c>
      <c r="F115" s="25">
        <f>F116+F133+F135+F138+F141+F143+F146+F149+F160</f>
        <v>26283.15303</v>
      </c>
    </row>
    <row r="116" spans="1:8" s="17" customFormat="1" ht="37.5" customHeight="1">
      <c r="A116" s="23" t="s">
        <v>483</v>
      </c>
      <c r="B116" s="93" t="s">
        <v>173</v>
      </c>
      <c r="C116" s="89" t="s">
        <v>79</v>
      </c>
      <c r="D116" s="202">
        <f>D118+D119</f>
        <v>8372.188</v>
      </c>
      <c r="E116" s="202">
        <f>E118+E119</f>
        <v>7125.588</v>
      </c>
      <c r="F116" s="202">
        <f>F118+F119</f>
        <v>7125.588</v>
      </c>
      <c r="H116" s="238"/>
    </row>
    <row r="117" spans="1:6" s="17" customFormat="1" ht="15" customHeight="1" hidden="1">
      <c r="A117" s="10" t="s">
        <v>211</v>
      </c>
      <c r="B117" s="11" t="s">
        <v>702</v>
      </c>
      <c r="C117" s="15" t="s">
        <v>212</v>
      </c>
      <c r="D117" s="24"/>
      <c r="E117" s="24"/>
      <c r="F117" s="24"/>
    </row>
    <row r="118" spans="1:8" s="17" customFormat="1" ht="15" customHeight="1">
      <c r="A118" s="10" t="s">
        <v>488</v>
      </c>
      <c r="B118" s="11" t="s">
        <v>173</v>
      </c>
      <c r="C118" s="15" t="s">
        <v>80</v>
      </c>
      <c r="D118" s="24">
        <f>7125.588-6.34+6.34+500+500</f>
        <v>8125.588</v>
      </c>
      <c r="E118" s="24">
        <v>7125.588</v>
      </c>
      <c r="F118" s="24">
        <v>7125.588</v>
      </c>
      <c r="G118" s="238"/>
      <c r="H118" s="238"/>
    </row>
    <row r="119" spans="1:8" s="17" customFormat="1" ht="28.5" customHeight="1">
      <c r="A119" s="10" t="s">
        <v>118</v>
      </c>
      <c r="B119" s="11" t="s">
        <v>173</v>
      </c>
      <c r="C119" s="15" t="s">
        <v>98</v>
      </c>
      <c r="D119" s="24">
        <f>246.6+6.34-6.34</f>
        <v>246.6</v>
      </c>
      <c r="E119" s="24">
        <v>0</v>
      </c>
      <c r="F119" s="24">
        <v>0</v>
      </c>
      <c r="H119" s="238"/>
    </row>
    <row r="120" spans="1:6" s="17" customFormat="1" ht="33.75" customHeight="1" hidden="1">
      <c r="A120" s="19" t="s">
        <v>532</v>
      </c>
      <c r="B120" s="98" t="s">
        <v>173</v>
      </c>
      <c r="C120" s="91" t="s">
        <v>570</v>
      </c>
      <c r="D120" s="96">
        <f>D121+D122</f>
        <v>0</v>
      </c>
      <c r="E120" s="96">
        <f>E121+E122</f>
        <v>0</v>
      </c>
      <c r="F120" s="96">
        <f>F121+F122</f>
        <v>0</v>
      </c>
    </row>
    <row r="121" spans="1:6" s="17" customFormat="1" ht="42.75" customHeight="1" hidden="1">
      <c r="A121" s="10" t="s">
        <v>533</v>
      </c>
      <c r="B121" s="11" t="s">
        <v>173</v>
      </c>
      <c r="C121" s="15" t="s">
        <v>534</v>
      </c>
      <c r="D121" s="24"/>
      <c r="E121" s="24"/>
      <c r="F121" s="24"/>
    </row>
    <row r="122" spans="1:6" s="17" customFormat="1" ht="60" customHeight="1" hidden="1">
      <c r="A122" s="10" t="s">
        <v>571</v>
      </c>
      <c r="B122" s="11" t="s">
        <v>173</v>
      </c>
      <c r="C122" s="15" t="s">
        <v>535</v>
      </c>
      <c r="D122" s="24"/>
      <c r="E122" s="24"/>
      <c r="F122" s="24"/>
    </row>
    <row r="123" spans="1:6" s="17" customFormat="1" ht="57" customHeight="1" hidden="1">
      <c r="A123" s="10" t="s">
        <v>682</v>
      </c>
      <c r="B123" s="11" t="s">
        <v>173</v>
      </c>
      <c r="C123" s="15" t="s">
        <v>701</v>
      </c>
      <c r="D123" s="24">
        <f>25-25</f>
        <v>0</v>
      </c>
      <c r="E123" s="24">
        <f>25-25</f>
        <v>0</v>
      </c>
      <c r="F123" s="24">
        <f>25-25</f>
        <v>0</v>
      </c>
    </row>
    <row r="124" spans="1:6" s="17" customFormat="1" ht="31.5" customHeight="1" hidden="1">
      <c r="A124" s="23" t="s">
        <v>756</v>
      </c>
      <c r="B124" s="93" t="s">
        <v>173</v>
      </c>
      <c r="C124" s="89" t="s">
        <v>78</v>
      </c>
      <c r="D124" s="202">
        <f>D125+D126</f>
        <v>0</v>
      </c>
      <c r="E124" s="202">
        <f>E125+E126</f>
        <v>0</v>
      </c>
      <c r="F124" s="202">
        <f>F125+F126</f>
        <v>0</v>
      </c>
    </row>
    <row r="125" spans="1:6" s="17" customFormat="1" ht="32.25" customHeight="1" hidden="1">
      <c r="A125" s="10" t="s">
        <v>757</v>
      </c>
      <c r="B125" s="11" t="s">
        <v>173</v>
      </c>
      <c r="C125" s="15" t="s">
        <v>759</v>
      </c>
      <c r="D125" s="24"/>
      <c r="E125" s="24"/>
      <c r="F125" s="24"/>
    </row>
    <row r="126" spans="1:6" s="17" customFormat="1" ht="45.75" customHeight="1" hidden="1">
      <c r="A126" s="10" t="s">
        <v>758</v>
      </c>
      <c r="B126" s="11" t="s">
        <v>173</v>
      </c>
      <c r="C126" s="15" t="s">
        <v>760</v>
      </c>
      <c r="D126" s="24"/>
      <c r="E126" s="24"/>
      <c r="F126" s="24"/>
    </row>
    <row r="127" spans="1:6" s="17" customFormat="1" ht="33" customHeight="1" hidden="1">
      <c r="A127" s="23" t="s">
        <v>875</v>
      </c>
      <c r="B127" s="93" t="s">
        <v>173</v>
      </c>
      <c r="C127" s="89" t="s">
        <v>78</v>
      </c>
      <c r="D127" s="202">
        <f>D128+D129</f>
        <v>0</v>
      </c>
      <c r="E127" s="202">
        <f>E128+E129</f>
        <v>0</v>
      </c>
      <c r="F127" s="202">
        <f>F128+F129</f>
        <v>0</v>
      </c>
    </row>
    <row r="128" spans="1:6" s="17" customFormat="1" ht="45.75" customHeight="1" hidden="1">
      <c r="A128" s="10" t="s">
        <v>876</v>
      </c>
      <c r="B128" s="11" t="s">
        <v>173</v>
      </c>
      <c r="C128" s="15" t="s">
        <v>877</v>
      </c>
      <c r="D128" s="24"/>
      <c r="E128" s="24"/>
      <c r="F128" s="24"/>
    </row>
    <row r="129" spans="1:6" s="17" customFormat="1" ht="45.75" customHeight="1" hidden="1">
      <c r="A129" s="10" t="s">
        <v>878</v>
      </c>
      <c r="B129" s="11" t="s">
        <v>173</v>
      </c>
      <c r="C129" s="15" t="s">
        <v>879</v>
      </c>
      <c r="D129" s="24"/>
      <c r="E129" s="24"/>
      <c r="F129" s="24"/>
    </row>
    <row r="130" spans="1:6" s="17" customFormat="1" ht="40.5" customHeight="1" hidden="1">
      <c r="A130" s="23" t="s">
        <v>880</v>
      </c>
      <c r="B130" s="93" t="s">
        <v>173</v>
      </c>
      <c r="C130" s="89" t="s">
        <v>77</v>
      </c>
      <c r="D130" s="202">
        <f>D131+D132</f>
        <v>0</v>
      </c>
      <c r="E130" s="202">
        <f>E131+E132</f>
        <v>0</v>
      </c>
      <c r="F130" s="202">
        <f>F131+F132</f>
        <v>0</v>
      </c>
    </row>
    <row r="131" spans="1:6" s="17" customFormat="1" ht="44.25" customHeight="1" hidden="1">
      <c r="A131" s="10" t="s">
        <v>882</v>
      </c>
      <c r="B131" s="11" t="s">
        <v>173</v>
      </c>
      <c r="C131" s="15" t="s">
        <v>883</v>
      </c>
      <c r="D131" s="24"/>
      <c r="E131" s="24"/>
      <c r="F131" s="24"/>
    </row>
    <row r="132" spans="1:6" s="17" customFormat="1" ht="59.25" customHeight="1" hidden="1">
      <c r="A132" s="10" t="s">
        <v>884</v>
      </c>
      <c r="B132" s="11" t="s">
        <v>173</v>
      </c>
      <c r="C132" s="15" t="s">
        <v>885</v>
      </c>
      <c r="D132" s="24"/>
      <c r="E132" s="24"/>
      <c r="F132" s="24"/>
    </row>
    <row r="133" spans="1:7" s="17" customFormat="1" ht="44.25" customHeight="1">
      <c r="A133" s="23" t="s">
        <v>484</v>
      </c>
      <c r="B133" s="93" t="s">
        <v>173</v>
      </c>
      <c r="C133" s="89" t="s">
        <v>81</v>
      </c>
      <c r="D133" s="202">
        <f>D134</f>
        <v>2930.365</v>
      </c>
      <c r="E133" s="202">
        <f>E134</f>
        <v>2630.365</v>
      </c>
      <c r="F133" s="202">
        <f>F134</f>
        <v>2630.365</v>
      </c>
      <c r="G133" s="238"/>
    </row>
    <row r="134" spans="1:7" s="17" customFormat="1" ht="15" customHeight="1">
      <c r="A134" s="10" t="s">
        <v>901</v>
      </c>
      <c r="B134" s="11" t="s">
        <v>173</v>
      </c>
      <c r="C134" s="15" t="s">
        <v>81</v>
      </c>
      <c r="D134" s="24">
        <f>2630.365+300</f>
        <v>2930.365</v>
      </c>
      <c r="E134" s="24">
        <v>2630.365</v>
      </c>
      <c r="F134" s="24">
        <v>2630.365</v>
      </c>
      <c r="G134" s="238"/>
    </row>
    <row r="135" spans="1:7" s="17" customFormat="1" ht="60" customHeight="1">
      <c r="A135" s="19" t="s">
        <v>1013</v>
      </c>
      <c r="B135" s="98" t="s">
        <v>173</v>
      </c>
      <c r="C135" s="91" t="s">
        <v>537</v>
      </c>
      <c r="D135" s="96">
        <f>D136+D137</f>
        <v>0</v>
      </c>
      <c r="E135" s="96">
        <f>E136+E137</f>
        <v>1847.3265900000001</v>
      </c>
      <c r="F135" s="96">
        <f>F136+F137</f>
        <v>0</v>
      </c>
      <c r="G135" s="238"/>
    </row>
    <row r="136" spans="1:7" s="17" customFormat="1" ht="56.25" customHeight="1">
      <c r="A136" s="10" t="s">
        <v>1011</v>
      </c>
      <c r="B136" s="11" t="s">
        <v>173</v>
      </c>
      <c r="C136" s="15" t="s">
        <v>898</v>
      </c>
      <c r="D136" s="24">
        <v>0</v>
      </c>
      <c r="E136" s="24">
        <f>2038.2619-211.52381</f>
        <v>1826.73809</v>
      </c>
      <c r="F136" s="24">
        <v>0</v>
      </c>
      <c r="G136" s="238"/>
    </row>
    <row r="137" spans="1:8" s="17" customFormat="1" ht="78" customHeight="1">
      <c r="A137" s="10" t="s">
        <v>1012</v>
      </c>
      <c r="B137" s="11" t="s">
        <v>173</v>
      </c>
      <c r="C137" s="15" t="s">
        <v>905</v>
      </c>
      <c r="D137" s="24">
        <v>0</v>
      </c>
      <c r="E137" s="24">
        <v>20.5885</v>
      </c>
      <c r="F137" s="24">
        <v>0</v>
      </c>
      <c r="G137" s="238"/>
      <c r="H137" s="243"/>
    </row>
    <row r="138" spans="1:6" s="17" customFormat="1" ht="32.25" customHeight="1">
      <c r="A138" s="19" t="s">
        <v>536</v>
      </c>
      <c r="B138" s="98" t="s">
        <v>173</v>
      </c>
      <c r="C138" s="91" t="s">
        <v>537</v>
      </c>
      <c r="D138" s="96">
        <f>D139+D140</f>
        <v>169.70202</v>
      </c>
      <c r="E138" s="96">
        <f>E139+E140</f>
        <v>169.70202</v>
      </c>
      <c r="F138" s="96">
        <f>F139+F140</f>
        <v>169.70202</v>
      </c>
    </row>
    <row r="139" spans="1:8" s="17" customFormat="1" ht="44.25" customHeight="1">
      <c r="A139" s="10" t="s">
        <v>572</v>
      </c>
      <c r="B139" s="11" t="s">
        <v>173</v>
      </c>
      <c r="C139" s="15" t="s">
        <v>538</v>
      </c>
      <c r="D139" s="24">
        <v>168.005</v>
      </c>
      <c r="E139" s="24">
        <v>168.005</v>
      </c>
      <c r="F139" s="24">
        <v>168.005</v>
      </c>
      <c r="G139" s="243"/>
      <c r="H139" s="228"/>
    </row>
    <row r="140" spans="1:7" s="17" customFormat="1" ht="66.75" customHeight="1">
      <c r="A140" s="10" t="s">
        <v>573</v>
      </c>
      <c r="B140" s="11" t="s">
        <v>173</v>
      </c>
      <c r="C140" s="15" t="s">
        <v>961</v>
      </c>
      <c r="D140" s="24">
        <v>1.69702</v>
      </c>
      <c r="E140" s="24">
        <v>1.69702</v>
      </c>
      <c r="F140" s="24">
        <v>1.69702</v>
      </c>
      <c r="G140" s="244"/>
    </row>
    <row r="141" spans="1:7" s="17" customFormat="1" ht="60.75" customHeight="1">
      <c r="A141" s="23" t="s">
        <v>485</v>
      </c>
      <c r="B141" s="93" t="s">
        <v>173</v>
      </c>
      <c r="C141" s="89" t="s">
        <v>82</v>
      </c>
      <c r="D141" s="202">
        <f>D142</f>
        <v>1796.552</v>
      </c>
      <c r="E141" s="202">
        <f>E142</f>
        <v>1796.552</v>
      </c>
      <c r="F141" s="202">
        <f>F142</f>
        <v>1796.552</v>
      </c>
      <c r="G141" s="238"/>
    </row>
    <row r="142" spans="1:6" s="17" customFormat="1" ht="16.5" customHeight="1">
      <c r="A142" s="10" t="s">
        <v>208</v>
      </c>
      <c r="B142" s="11" t="s">
        <v>173</v>
      </c>
      <c r="C142" s="15" t="s">
        <v>82</v>
      </c>
      <c r="D142" s="24">
        <v>1796.552</v>
      </c>
      <c r="E142" s="24">
        <v>1796.552</v>
      </c>
      <c r="F142" s="24">
        <v>1796.552</v>
      </c>
    </row>
    <row r="143" spans="1:6" ht="48.75" customHeight="1">
      <c r="A143" s="23" t="s">
        <v>550</v>
      </c>
      <c r="B143" s="93" t="s">
        <v>173</v>
      </c>
      <c r="C143" s="93"/>
      <c r="D143" s="202">
        <f>D144+D145</f>
        <v>1010.10101</v>
      </c>
      <c r="E143" s="202">
        <f>E144+E145</f>
        <v>1010.10101</v>
      </c>
      <c r="F143" s="202">
        <f>F144+F145</f>
        <v>1010.10101</v>
      </c>
    </row>
    <row r="144" spans="1:6" ht="44.25" customHeight="1">
      <c r="A144" s="10" t="s">
        <v>591</v>
      </c>
      <c r="B144" s="11" t="s">
        <v>173</v>
      </c>
      <c r="C144" s="11" t="s">
        <v>649</v>
      </c>
      <c r="D144" s="24">
        <v>1000</v>
      </c>
      <c r="E144" s="24">
        <v>1000</v>
      </c>
      <c r="F144" s="24">
        <v>1000</v>
      </c>
    </row>
    <row r="145" spans="1:7" ht="63" customHeight="1">
      <c r="A145" s="10" t="s">
        <v>592</v>
      </c>
      <c r="B145" s="11" t="s">
        <v>173</v>
      </c>
      <c r="C145" s="11" t="s">
        <v>1009</v>
      </c>
      <c r="D145" s="24">
        <v>10.10101</v>
      </c>
      <c r="E145" s="24">
        <v>10.10101</v>
      </c>
      <c r="F145" s="24">
        <v>10.10101</v>
      </c>
      <c r="G145" s="182"/>
    </row>
    <row r="146" spans="1:6" s="17" customFormat="1" ht="19.5" customHeight="1">
      <c r="A146" s="23" t="s">
        <v>490</v>
      </c>
      <c r="B146" s="93" t="s">
        <v>173</v>
      </c>
      <c r="C146" s="89" t="s">
        <v>802</v>
      </c>
      <c r="D146" s="202">
        <f>D147+D148</f>
        <v>1242.512</v>
      </c>
      <c r="E146" s="202">
        <f>E147+E148</f>
        <v>1242.512</v>
      </c>
      <c r="F146" s="202">
        <f>F147+F148</f>
        <v>1242.512</v>
      </c>
    </row>
    <row r="147" spans="1:7" s="17" customFormat="1" ht="30.75" customHeight="1">
      <c r="A147" s="10" t="s">
        <v>489</v>
      </c>
      <c r="B147" s="11" t="s">
        <v>173</v>
      </c>
      <c r="C147" s="15" t="s">
        <v>83</v>
      </c>
      <c r="D147" s="24">
        <v>1242.512</v>
      </c>
      <c r="E147" s="24">
        <v>1242.512</v>
      </c>
      <c r="F147" s="24">
        <v>1242.512</v>
      </c>
      <c r="G147" s="238"/>
    </row>
    <row r="148" spans="1:7" s="17" customFormat="1" ht="45.75" customHeight="1" hidden="1">
      <c r="A148" s="10" t="s">
        <v>487</v>
      </c>
      <c r="B148" s="11" t="s">
        <v>703</v>
      </c>
      <c r="C148" s="15" t="s">
        <v>451</v>
      </c>
      <c r="D148" s="24"/>
      <c r="E148" s="24"/>
      <c r="F148" s="24"/>
      <c r="G148" s="14"/>
    </row>
    <row r="149" spans="1:6" s="17" customFormat="1" ht="32.25" customHeight="1">
      <c r="A149" s="23" t="s">
        <v>799</v>
      </c>
      <c r="B149" s="93" t="s">
        <v>173</v>
      </c>
      <c r="C149" s="89"/>
      <c r="D149" s="202">
        <f>D150+D152</f>
        <v>12980.332999999999</v>
      </c>
      <c r="E149" s="202">
        <f>E150+E152</f>
        <v>12308.332999999999</v>
      </c>
      <c r="F149" s="202">
        <f>F150+F152</f>
        <v>12308.332999999999</v>
      </c>
    </row>
    <row r="150" spans="1:7" s="17" customFormat="1" ht="38.25" customHeight="1">
      <c r="A150" s="23" t="s">
        <v>831</v>
      </c>
      <c r="B150" s="93" t="s">
        <v>173</v>
      </c>
      <c r="C150" s="89" t="s">
        <v>800</v>
      </c>
      <c r="D150" s="202">
        <f>D151</f>
        <v>9051.221</v>
      </c>
      <c r="E150" s="202">
        <f>E151</f>
        <v>8679.221</v>
      </c>
      <c r="F150" s="202">
        <f>F151</f>
        <v>8679.221</v>
      </c>
      <c r="G150" s="238"/>
    </row>
    <row r="151" spans="1:6" s="17" customFormat="1" ht="24.75" customHeight="1">
      <c r="A151" s="10" t="s">
        <v>832</v>
      </c>
      <c r="B151" s="98" t="s">
        <v>173</v>
      </c>
      <c r="C151" s="91" t="s">
        <v>800</v>
      </c>
      <c r="D151" s="24">
        <f>8679.221+372</f>
        <v>9051.221</v>
      </c>
      <c r="E151" s="24">
        <v>8679.221</v>
      </c>
      <c r="F151" s="24">
        <v>8679.221</v>
      </c>
    </row>
    <row r="152" spans="1:9" s="17" customFormat="1" ht="32.25" customHeight="1">
      <c r="A152" s="23" t="s">
        <v>831</v>
      </c>
      <c r="B152" s="93" t="s">
        <v>173</v>
      </c>
      <c r="C152" s="89" t="s">
        <v>801</v>
      </c>
      <c r="D152" s="202">
        <f>D153</f>
        <v>3929.112</v>
      </c>
      <c r="E152" s="202">
        <f>E153</f>
        <v>3629.112</v>
      </c>
      <c r="F152" s="202">
        <f>F153</f>
        <v>3629.112</v>
      </c>
      <c r="G152" s="238"/>
      <c r="H152" s="238"/>
      <c r="I152" s="238"/>
    </row>
    <row r="153" spans="1:6" s="17" customFormat="1" ht="24.75" customHeight="1">
      <c r="A153" s="10" t="s">
        <v>833</v>
      </c>
      <c r="B153" s="11" t="s">
        <v>173</v>
      </c>
      <c r="C153" s="91" t="s">
        <v>801</v>
      </c>
      <c r="D153" s="24">
        <f>3629.112+300</f>
        <v>3929.112</v>
      </c>
      <c r="E153" s="24">
        <v>3629.112</v>
      </c>
      <c r="F153" s="24">
        <v>3629.112</v>
      </c>
    </row>
    <row r="154" spans="1:6" s="17" customFormat="1" ht="33" customHeight="1" hidden="1">
      <c r="A154" s="121" t="s">
        <v>401</v>
      </c>
      <c r="B154" s="11" t="s">
        <v>704</v>
      </c>
      <c r="C154" s="90" t="s">
        <v>42</v>
      </c>
      <c r="D154" s="25">
        <f>D155+D156+D159</f>
        <v>0</v>
      </c>
      <c r="E154" s="25">
        <f>E155+E156+E159</f>
        <v>0</v>
      </c>
      <c r="F154" s="25">
        <f>F155+F156+F159</f>
        <v>0</v>
      </c>
    </row>
    <row r="155" spans="1:6" s="17" customFormat="1" ht="17.25" customHeight="1" hidden="1">
      <c r="A155" s="10" t="s">
        <v>119</v>
      </c>
      <c r="B155" s="11" t="s">
        <v>705</v>
      </c>
      <c r="C155" s="15" t="s">
        <v>477</v>
      </c>
      <c r="D155" s="24">
        <v>0</v>
      </c>
      <c r="E155" s="24">
        <v>0</v>
      </c>
      <c r="F155" s="24">
        <v>0</v>
      </c>
    </row>
    <row r="156" spans="1:6" s="17" customFormat="1" ht="19.5" customHeight="1" hidden="1">
      <c r="A156" s="10" t="s">
        <v>479</v>
      </c>
      <c r="B156" s="11" t="s">
        <v>706</v>
      </c>
      <c r="C156" s="15" t="s">
        <v>478</v>
      </c>
      <c r="D156" s="24"/>
      <c r="E156" s="24"/>
      <c r="F156" s="24"/>
    </row>
    <row r="157" spans="1:6" s="17" customFormat="1" ht="19.5" customHeight="1" hidden="1">
      <c r="A157" s="10"/>
      <c r="B157" s="11"/>
      <c r="C157" s="15"/>
      <c r="D157" s="24"/>
      <c r="E157" s="24"/>
      <c r="F157" s="24"/>
    </row>
    <row r="158" spans="1:6" s="17" customFormat="1" ht="19.5" customHeight="1" hidden="1">
      <c r="A158" s="10"/>
      <c r="B158" s="11"/>
      <c r="C158" s="15"/>
      <c r="D158" s="24"/>
      <c r="E158" s="24"/>
      <c r="F158" s="24"/>
    </row>
    <row r="159" spans="1:6" s="17" customFormat="1" ht="12" customHeight="1" hidden="1">
      <c r="A159" s="10" t="s">
        <v>456</v>
      </c>
      <c r="B159" s="11" t="s">
        <v>707</v>
      </c>
      <c r="C159" s="15" t="s">
        <v>448</v>
      </c>
      <c r="D159" s="24"/>
      <c r="E159" s="24"/>
      <c r="F159" s="24"/>
    </row>
    <row r="160" spans="1:6" s="245" customFormat="1" ht="51" customHeight="1">
      <c r="A160" s="23" t="s">
        <v>966</v>
      </c>
      <c r="B160" s="93" t="s">
        <v>173</v>
      </c>
      <c r="C160" s="89" t="s">
        <v>962</v>
      </c>
      <c r="D160" s="202">
        <f>D161+D162</f>
        <v>0</v>
      </c>
      <c r="E160" s="202">
        <f>E161+E162</f>
        <v>1670.34409</v>
      </c>
      <c r="F160" s="202">
        <f>F161+F162</f>
        <v>0</v>
      </c>
    </row>
    <row r="161" spans="1:8" s="17" customFormat="1" ht="47.25" customHeight="1">
      <c r="A161" s="10" t="s">
        <v>838</v>
      </c>
      <c r="B161" s="11" t="s">
        <v>173</v>
      </c>
      <c r="C161" s="15" t="s">
        <v>899</v>
      </c>
      <c r="D161" s="24">
        <v>0</v>
      </c>
      <c r="E161" s="24">
        <v>1653.64065</v>
      </c>
      <c r="F161" s="24">
        <v>0</v>
      </c>
      <c r="G161" s="246"/>
      <c r="H161" s="243"/>
    </row>
    <row r="162" spans="1:7" s="17" customFormat="1" ht="56.25" customHeight="1">
      <c r="A162" s="10" t="s">
        <v>900</v>
      </c>
      <c r="B162" s="11" t="s">
        <v>173</v>
      </c>
      <c r="C162" s="15" t="s">
        <v>904</v>
      </c>
      <c r="D162" s="24">
        <v>0</v>
      </c>
      <c r="E162" s="24">
        <v>16.70344</v>
      </c>
      <c r="F162" s="24">
        <v>0</v>
      </c>
      <c r="G162" s="246"/>
    </row>
    <row r="163" spans="1:6" s="17" customFormat="1" ht="45" customHeight="1">
      <c r="A163" s="121" t="s">
        <v>912</v>
      </c>
      <c r="B163" s="92" t="s">
        <v>379</v>
      </c>
      <c r="C163" s="92" t="s">
        <v>425</v>
      </c>
      <c r="D163" s="25">
        <f>D164+D165</f>
        <v>200</v>
      </c>
      <c r="E163" s="25">
        <f>E164+E165</f>
        <v>200</v>
      </c>
      <c r="F163" s="25">
        <f>F164+F165</f>
        <v>200</v>
      </c>
    </row>
    <row r="164" spans="1:7" s="17" customFormat="1" ht="30" customHeight="1">
      <c r="A164" s="10" t="s">
        <v>633</v>
      </c>
      <c r="B164" s="11" t="s">
        <v>173</v>
      </c>
      <c r="C164" s="15" t="s">
        <v>426</v>
      </c>
      <c r="D164" s="24">
        <v>197</v>
      </c>
      <c r="E164" s="24">
        <v>197</v>
      </c>
      <c r="F164" s="24">
        <v>197</v>
      </c>
      <c r="G164" s="238"/>
    </row>
    <row r="165" spans="1:7" s="17" customFormat="1" ht="30" customHeight="1">
      <c r="A165" s="10" t="s">
        <v>997</v>
      </c>
      <c r="B165" s="11" t="s">
        <v>173</v>
      </c>
      <c r="C165" s="15" t="s">
        <v>426</v>
      </c>
      <c r="D165" s="24">
        <v>3</v>
      </c>
      <c r="E165" s="24">
        <v>3</v>
      </c>
      <c r="F165" s="24">
        <v>3</v>
      </c>
      <c r="G165" s="238"/>
    </row>
    <row r="166" spans="1:7" s="17" customFormat="1" ht="61.5" customHeight="1">
      <c r="A166" s="121" t="s">
        <v>968</v>
      </c>
      <c r="B166" s="92" t="s">
        <v>379</v>
      </c>
      <c r="C166" s="92" t="s">
        <v>427</v>
      </c>
      <c r="D166" s="25">
        <f>SUM(D167:D175)</f>
        <v>27615.05099</v>
      </c>
      <c r="E166" s="25">
        <f>SUM(E167:E175)</f>
        <v>16800</v>
      </c>
      <c r="F166" s="25">
        <f>SUM(F167:F175)</f>
        <v>16800</v>
      </c>
      <c r="G166" s="238"/>
    </row>
    <row r="167" spans="1:6" s="17" customFormat="1" ht="30.75" customHeight="1" hidden="1">
      <c r="A167" s="10" t="s">
        <v>44</v>
      </c>
      <c r="B167" s="11" t="s">
        <v>173</v>
      </c>
      <c r="C167" s="15" t="s">
        <v>441</v>
      </c>
      <c r="D167" s="24"/>
      <c r="E167" s="24"/>
      <c r="F167" s="24"/>
    </row>
    <row r="168" spans="1:6" s="17" customFormat="1" ht="29.25" customHeight="1" hidden="1">
      <c r="A168" s="10" t="s">
        <v>44</v>
      </c>
      <c r="B168" s="11" t="s">
        <v>708</v>
      </c>
      <c r="C168" s="15" t="s">
        <v>443</v>
      </c>
      <c r="D168" s="24"/>
      <c r="E168" s="24"/>
      <c r="F168" s="24"/>
    </row>
    <row r="169" spans="1:6" s="17" customFormat="1" ht="42.75" customHeight="1" hidden="1">
      <c r="A169" s="10" t="s">
        <v>746</v>
      </c>
      <c r="B169" s="11" t="s">
        <v>173</v>
      </c>
      <c r="C169" s="15" t="s">
        <v>441</v>
      </c>
      <c r="D169" s="24"/>
      <c r="E169" s="24"/>
      <c r="F169" s="24"/>
    </row>
    <row r="170" spans="1:6" s="17" customFormat="1" ht="18" customHeight="1">
      <c r="A170" s="10" t="s">
        <v>352</v>
      </c>
      <c r="B170" s="11" t="s">
        <v>173</v>
      </c>
      <c r="C170" s="15" t="s">
        <v>443</v>
      </c>
      <c r="D170" s="24">
        <f>5263+10815.05099</f>
        <v>16078.05099</v>
      </c>
      <c r="E170" s="24">
        <v>5263</v>
      </c>
      <c r="F170" s="24">
        <v>5263</v>
      </c>
    </row>
    <row r="171" spans="1:6" s="17" customFormat="1" ht="15" customHeight="1">
      <c r="A171" s="18" t="s">
        <v>284</v>
      </c>
      <c r="B171" s="11" t="s">
        <v>173</v>
      </c>
      <c r="C171" s="15" t="s">
        <v>442</v>
      </c>
      <c r="D171" s="24">
        <v>11537</v>
      </c>
      <c r="E171" s="24">
        <v>11537</v>
      </c>
      <c r="F171" s="24">
        <v>11537</v>
      </c>
    </row>
    <row r="172" spans="1:6" s="17" customFormat="1" ht="45.75" customHeight="1" hidden="1">
      <c r="A172" s="18" t="s">
        <v>461</v>
      </c>
      <c r="B172" s="11" t="s">
        <v>173</v>
      </c>
      <c r="C172" s="15" t="s">
        <v>462</v>
      </c>
      <c r="D172" s="24"/>
      <c r="E172" s="24"/>
      <c r="F172" s="24"/>
    </row>
    <row r="173" spans="1:6" s="17" customFormat="1" ht="45.75" customHeight="1" hidden="1">
      <c r="A173" s="18" t="s">
        <v>465</v>
      </c>
      <c r="B173" s="11" t="s">
        <v>709</v>
      </c>
      <c r="C173" s="15" t="s">
        <v>466</v>
      </c>
      <c r="D173" s="24"/>
      <c r="E173" s="24"/>
      <c r="F173" s="24"/>
    </row>
    <row r="174" spans="1:6" s="17" customFormat="1" ht="30.75" customHeight="1" hidden="1">
      <c r="A174" s="18" t="s">
        <v>658</v>
      </c>
      <c r="B174" s="11" t="s">
        <v>173</v>
      </c>
      <c r="C174" s="15" t="s">
        <v>639</v>
      </c>
      <c r="D174" s="24"/>
      <c r="E174" s="24"/>
      <c r="F174" s="24"/>
    </row>
    <row r="175" spans="1:6" s="17" customFormat="1" ht="42.75" customHeight="1" hidden="1">
      <c r="A175" s="18" t="s">
        <v>659</v>
      </c>
      <c r="B175" s="11" t="s">
        <v>173</v>
      </c>
      <c r="C175" s="15" t="s">
        <v>657</v>
      </c>
      <c r="D175" s="24"/>
      <c r="E175" s="24"/>
      <c r="F175" s="24"/>
    </row>
    <row r="176" spans="1:7" s="17" customFormat="1" ht="45.75" customHeight="1">
      <c r="A176" s="121" t="s">
        <v>789</v>
      </c>
      <c r="B176" s="92" t="s">
        <v>379</v>
      </c>
      <c r="C176" s="92" t="s">
        <v>474</v>
      </c>
      <c r="D176" s="25">
        <f>SUM(D177:D180)</f>
        <v>768</v>
      </c>
      <c r="E176" s="25">
        <f>SUM(E177:E180)</f>
        <v>1058</v>
      </c>
      <c r="F176" s="25">
        <f>SUM(F177:F180)</f>
        <v>590</v>
      </c>
      <c r="G176" s="238"/>
    </row>
    <row r="177" spans="1:6" s="17" customFormat="1" ht="17.25" customHeight="1">
      <c r="A177" s="10" t="s">
        <v>734</v>
      </c>
      <c r="B177" s="11" t="s">
        <v>382</v>
      </c>
      <c r="C177" s="15" t="s">
        <v>475</v>
      </c>
      <c r="D177" s="24">
        <v>768</v>
      </c>
      <c r="E177" s="24">
        <f>270+100+200+82+163+143</f>
        <v>958</v>
      </c>
      <c r="F177" s="24">
        <f>270+80+200</f>
        <v>550</v>
      </c>
    </row>
    <row r="178" spans="1:6" s="17" customFormat="1" ht="18.75" customHeight="1">
      <c r="A178" s="10" t="s">
        <v>733</v>
      </c>
      <c r="B178" s="11" t="s">
        <v>173</v>
      </c>
      <c r="C178" s="15" t="s">
        <v>597</v>
      </c>
      <c r="D178" s="24">
        <v>0</v>
      </c>
      <c r="E178" s="24">
        <v>30</v>
      </c>
      <c r="F178" s="24">
        <f>20</f>
        <v>20</v>
      </c>
    </row>
    <row r="179" spans="1:6" s="17" customFormat="1" ht="16.5" customHeight="1">
      <c r="A179" s="10" t="s">
        <v>735</v>
      </c>
      <c r="B179" s="11" t="s">
        <v>173</v>
      </c>
      <c r="C179" s="15" t="s">
        <v>732</v>
      </c>
      <c r="D179" s="24">
        <v>0</v>
      </c>
      <c r="E179" s="24">
        <f>30+10</f>
        <v>40</v>
      </c>
      <c r="F179" s="24">
        <f>20</f>
        <v>20</v>
      </c>
    </row>
    <row r="180" spans="1:6" s="17" customFormat="1" ht="16.5" customHeight="1">
      <c r="A180" s="10" t="s">
        <v>742</v>
      </c>
      <c r="B180" s="11" t="s">
        <v>382</v>
      </c>
      <c r="C180" s="15" t="s">
        <v>743</v>
      </c>
      <c r="D180" s="24">
        <v>0</v>
      </c>
      <c r="E180" s="24">
        <v>30</v>
      </c>
      <c r="F180" s="24">
        <v>0</v>
      </c>
    </row>
    <row r="181" spans="1:6" s="17" customFormat="1" ht="45.75" customHeight="1">
      <c r="A181" s="121" t="s">
        <v>790</v>
      </c>
      <c r="B181" s="92" t="s">
        <v>379</v>
      </c>
      <c r="C181" s="92" t="s">
        <v>476</v>
      </c>
      <c r="D181" s="25">
        <f>SUM(D182:D188)</f>
        <v>22154.912</v>
      </c>
      <c r="E181" s="25">
        <f>SUM(E182:E188)</f>
        <v>11588.88</v>
      </c>
      <c r="F181" s="25">
        <f>SUM(F182:F188)</f>
        <v>0</v>
      </c>
    </row>
    <row r="182" spans="1:6" s="17" customFormat="1" ht="33" customHeight="1" hidden="1">
      <c r="A182" s="10" t="s">
        <v>480</v>
      </c>
      <c r="B182" s="11" t="s">
        <v>710</v>
      </c>
      <c r="C182" s="15" t="s">
        <v>473</v>
      </c>
      <c r="D182" s="24">
        <v>0</v>
      </c>
      <c r="E182" s="24">
        <v>0</v>
      </c>
      <c r="F182" s="24">
        <v>0</v>
      </c>
    </row>
    <row r="183" spans="1:6" s="17" customFormat="1" ht="15" customHeight="1">
      <c r="A183" s="18" t="s">
        <v>222</v>
      </c>
      <c r="B183" s="11" t="s">
        <v>173</v>
      </c>
      <c r="C183" s="15" t="s">
        <v>472</v>
      </c>
      <c r="D183" s="24">
        <f>10+100</f>
        <v>110</v>
      </c>
      <c r="E183" s="24">
        <f>10+100</f>
        <v>110</v>
      </c>
      <c r="F183" s="24">
        <v>0</v>
      </c>
    </row>
    <row r="184" spans="1:8" s="17" customFormat="1" ht="57.75" customHeight="1">
      <c r="A184" s="18" t="s">
        <v>482</v>
      </c>
      <c r="B184" s="11" t="s">
        <v>383</v>
      </c>
      <c r="C184" s="15" t="s">
        <v>469</v>
      </c>
      <c r="D184" s="24">
        <v>10728.88</v>
      </c>
      <c r="E184" s="24">
        <v>10728.88</v>
      </c>
      <c r="F184" s="24">
        <v>0</v>
      </c>
      <c r="G184" s="238"/>
      <c r="H184" s="238"/>
    </row>
    <row r="185" spans="1:6" s="17" customFormat="1" ht="31.5" customHeight="1">
      <c r="A185" s="18" t="s">
        <v>295</v>
      </c>
      <c r="B185" s="11" t="s">
        <v>383</v>
      </c>
      <c r="C185" s="15" t="s">
        <v>470</v>
      </c>
      <c r="D185" s="24">
        <v>7872.032</v>
      </c>
      <c r="E185" s="24">
        <v>650</v>
      </c>
      <c r="F185" s="24">
        <v>0</v>
      </c>
    </row>
    <row r="186" spans="1:6" s="17" customFormat="1" ht="29.25" customHeight="1">
      <c r="A186" s="18" t="s">
        <v>998</v>
      </c>
      <c r="B186" s="11" t="s">
        <v>383</v>
      </c>
      <c r="C186" s="15" t="s">
        <v>471</v>
      </c>
      <c r="D186" s="24">
        <v>864</v>
      </c>
      <c r="E186" s="24">
        <v>100</v>
      </c>
      <c r="F186" s="24">
        <v>0</v>
      </c>
    </row>
    <row r="187" spans="1:6" s="17" customFormat="1" ht="42.75" customHeight="1" hidden="1">
      <c r="A187" s="18" t="s">
        <v>998</v>
      </c>
      <c r="B187" s="11" t="s">
        <v>383</v>
      </c>
      <c r="C187" s="15" t="s">
        <v>471</v>
      </c>
      <c r="D187" s="24"/>
      <c r="E187" s="24"/>
      <c r="F187" s="24"/>
    </row>
    <row r="188" spans="1:6" s="17" customFormat="1" ht="30" customHeight="1">
      <c r="A188" s="18" t="s">
        <v>999</v>
      </c>
      <c r="B188" s="11" t="s">
        <v>383</v>
      </c>
      <c r="C188" s="15" t="s">
        <v>471</v>
      </c>
      <c r="D188" s="24">
        <v>2580</v>
      </c>
      <c r="E188" s="24">
        <v>0</v>
      </c>
      <c r="F188" s="24">
        <v>0</v>
      </c>
    </row>
    <row r="189" spans="1:6" s="17" customFormat="1" ht="33.75" customHeight="1">
      <c r="A189" s="217" t="s">
        <v>955</v>
      </c>
      <c r="B189" s="92" t="s">
        <v>379</v>
      </c>
      <c r="C189" s="90" t="s">
        <v>506</v>
      </c>
      <c r="D189" s="25">
        <f>D190</f>
        <v>20</v>
      </c>
      <c r="E189" s="25">
        <f aca="true" t="shared" si="0" ref="D189:F190">E190</f>
        <v>20</v>
      </c>
      <c r="F189" s="25">
        <f t="shared" si="0"/>
        <v>20</v>
      </c>
    </row>
    <row r="190" spans="1:6" s="17" customFormat="1" ht="28.5" customHeight="1">
      <c r="A190" s="18" t="s">
        <v>507</v>
      </c>
      <c r="B190" s="11" t="s">
        <v>173</v>
      </c>
      <c r="C190" s="15" t="s">
        <v>508</v>
      </c>
      <c r="D190" s="24">
        <f t="shared" si="0"/>
        <v>20</v>
      </c>
      <c r="E190" s="24">
        <f t="shared" si="0"/>
        <v>20</v>
      </c>
      <c r="F190" s="24">
        <f t="shared" si="0"/>
        <v>20</v>
      </c>
    </row>
    <row r="191" spans="1:6" s="17" customFormat="1" ht="16.5" customHeight="1">
      <c r="A191" s="18" t="s">
        <v>558</v>
      </c>
      <c r="B191" s="11" t="s">
        <v>173</v>
      </c>
      <c r="C191" s="15" t="s">
        <v>510</v>
      </c>
      <c r="D191" s="24">
        <v>20</v>
      </c>
      <c r="E191" s="24">
        <v>20</v>
      </c>
      <c r="F191" s="24">
        <v>20</v>
      </c>
    </row>
    <row r="192" spans="1:6" s="17" customFormat="1" ht="44.25" customHeight="1" hidden="1">
      <c r="A192" s="121" t="s">
        <v>773</v>
      </c>
      <c r="B192" s="92" t="s">
        <v>379</v>
      </c>
      <c r="C192" s="92" t="s">
        <v>517</v>
      </c>
      <c r="D192" s="25">
        <f>D193+D194</f>
        <v>0</v>
      </c>
      <c r="E192" s="25">
        <f>E193+E194</f>
        <v>0</v>
      </c>
      <c r="F192" s="25">
        <f>F193+F194</f>
        <v>0</v>
      </c>
    </row>
    <row r="193" spans="1:6" s="17" customFormat="1" ht="31.5" customHeight="1" hidden="1">
      <c r="A193" s="18" t="s">
        <v>574</v>
      </c>
      <c r="B193" s="11" t="s">
        <v>173</v>
      </c>
      <c r="C193" s="15" t="s">
        <v>519</v>
      </c>
      <c r="D193" s="24"/>
      <c r="E193" s="24"/>
      <c r="F193" s="24"/>
    </row>
    <row r="194" spans="1:6" s="17" customFormat="1" ht="42.75" customHeight="1" hidden="1">
      <c r="A194" s="18" t="s">
        <v>575</v>
      </c>
      <c r="B194" s="11" t="s">
        <v>173</v>
      </c>
      <c r="C194" s="15" t="s">
        <v>656</v>
      </c>
      <c r="D194" s="24">
        <f>21-21</f>
        <v>0</v>
      </c>
      <c r="E194" s="24">
        <f>21-21</f>
        <v>0</v>
      </c>
      <c r="F194" s="24">
        <f>21-21</f>
        <v>0</v>
      </c>
    </row>
    <row r="195" spans="1:10" s="17" customFormat="1" ht="73.5" customHeight="1">
      <c r="A195" s="121" t="s">
        <v>729</v>
      </c>
      <c r="B195" s="92" t="s">
        <v>379</v>
      </c>
      <c r="C195" s="92" t="s">
        <v>692</v>
      </c>
      <c r="D195" s="25">
        <f>SUM(D196:D199)</f>
        <v>23330.80291</v>
      </c>
      <c r="E195" s="25">
        <f>SUM(E196:E199)</f>
        <v>33768.02217</v>
      </c>
      <c r="F195" s="25">
        <f>SUM(F196:F199)</f>
        <v>34208.15135</v>
      </c>
      <c r="I195" s="238"/>
      <c r="J195" s="238"/>
    </row>
    <row r="196" spans="1:6" s="17" customFormat="1" ht="31.5" customHeight="1">
      <c r="A196" s="18" t="s">
        <v>694</v>
      </c>
      <c r="B196" s="11" t="s">
        <v>173</v>
      </c>
      <c r="C196" s="15" t="s">
        <v>696</v>
      </c>
      <c r="D196" s="24">
        <v>15187.98931</v>
      </c>
      <c r="E196" s="24">
        <v>13015.68631</v>
      </c>
      <c r="F196" s="24">
        <v>13455.81549</v>
      </c>
    </row>
    <row r="197" spans="1:7" s="17" customFormat="1" ht="33" customHeight="1" hidden="1">
      <c r="A197" s="18" t="s">
        <v>695</v>
      </c>
      <c r="B197" s="11" t="s">
        <v>173</v>
      </c>
      <c r="C197" s="15" t="s">
        <v>697</v>
      </c>
      <c r="D197" s="24"/>
      <c r="E197" s="24"/>
      <c r="F197" s="24"/>
      <c r="G197" s="238"/>
    </row>
    <row r="198" spans="1:11" s="17" customFormat="1" ht="44.25" customHeight="1">
      <c r="A198" s="18" t="s">
        <v>787</v>
      </c>
      <c r="B198" s="11" t="s">
        <v>173</v>
      </c>
      <c r="C198" s="15" t="s">
        <v>698</v>
      </c>
      <c r="D198" s="24">
        <f>7335.85586+806.95774</f>
        <v>8142.8135999999995</v>
      </c>
      <c r="E198" s="24">
        <v>7335.85586</v>
      </c>
      <c r="F198" s="24">
        <v>7335.85586</v>
      </c>
      <c r="G198" s="238"/>
      <c r="I198" s="243"/>
      <c r="K198" s="238"/>
    </row>
    <row r="199" spans="1:11" s="17" customFormat="1" ht="44.25" customHeight="1">
      <c r="A199" s="18" t="s">
        <v>693</v>
      </c>
      <c r="B199" s="11" t="s">
        <v>173</v>
      </c>
      <c r="C199" s="15" t="s">
        <v>786</v>
      </c>
      <c r="D199" s="24">
        <f>12784.77-12784.77</f>
        <v>0</v>
      </c>
      <c r="E199" s="24">
        <f>12784.77+631.71</f>
        <v>13416.48</v>
      </c>
      <c r="F199" s="24">
        <f>12784.77+631.71</f>
        <v>13416.48</v>
      </c>
      <c r="G199" s="238"/>
      <c r="H199" s="238"/>
      <c r="I199" s="243"/>
      <c r="K199" s="238"/>
    </row>
    <row r="200" spans="1:8" s="17" customFormat="1" ht="33" customHeight="1">
      <c r="A200" s="121" t="s">
        <v>855</v>
      </c>
      <c r="B200" s="92" t="s">
        <v>379</v>
      </c>
      <c r="C200" s="146">
        <v>1600000000</v>
      </c>
      <c r="D200" s="25">
        <f>D201</f>
        <v>40</v>
      </c>
      <c r="E200" s="25">
        <f>E201</f>
        <v>40</v>
      </c>
      <c r="F200" s="25">
        <f>F201</f>
        <v>0</v>
      </c>
      <c r="G200" s="238"/>
      <c r="H200" s="238"/>
    </row>
    <row r="201" spans="1:7" s="17" customFormat="1" ht="15.75" customHeight="1">
      <c r="A201" s="18" t="s">
        <v>780</v>
      </c>
      <c r="B201" s="11" t="s">
        <v>173</v>
      </c>
      <c r="C201" s="15" t="s">
        <v>806</v>
      </c>
      <c r="D201" s="24">
        <v>40</v>
      </c>
      <c r="E201" s="24">
        <v>40</v>
      </c>
      <c r="F201" s="24">
        <v>0</v>
      </c>
      <c r="G201" s="238"/>
    </row>
    <row r="202" spans="1:7" s="17" customFormat="1" ht="44.25" customHeight="1" hidden="1">
      <c r="A202" s="18"/>
      <c r="B202" s="11"/>
      <c r="C202" s="15"/>
      <c r="D202" s="24"/>
      <c r="E202" s="24"/>
      <c r="F202" s="24"/>
      <c r="G202" s="238"/>
    </row>
    <row r="203" spans="1:7" s="17" customFormat="1" ht="44.25" customHeight="1">
      <c r="A203" s="121" t="s">
        <v>978</v>
      </c>
      <c r="B203" s="92" t="s">
        <v>379</v>
      </c>
      <c r="C203" s="146">
        <v>1700000000</v>
      </c>
      <c r="D203" s="25">
        <f>D204</f>
        <v>10</v>
      </c>
      <c r="E203" s="25">
        <f>E204</f>
        <v>15</v>
      </c>
      <c r="F203" s="25">
        <f>F204</f>
        <v>0</v>
      </c>
      <c r="G203" s="238"/>
    </row>
    <row r="204" spans="1:7" s="17" customFormat="1" ht="33" customHeight="1">
      <c r="A204" s="18" t="s">
        <v>979</v>
      </c>
      <c r="B204" s="11" t="s">
        <v>173</v>
      </c>
      <c r="C204" s="15" t="s">
        <v>980</v>
      </c>
      <c r="D204" s="24">
        <v>10</v>
      </c>
      <c r="E204" s="24">
        <v>15</v>
      </c>
      <c r="F204" s="24">
        <v>0</v>
      </c>
      <c r="G204" s="238"/>
    </row>
    <row r="205" spans="1:6" s="74" customFormat="1" ht="18" customHeight="1">
      <c r="A205" s="217" t="s">
        <v>102</v>
      </c>
      <c r="B205" s="247"/>
      <c r="C205" s="248"/>
      <c r="D205" s="25">
        <f>D154+D115+D113+D91+D84+D81+D77+D12+D163+D166+D176+D181+D189+D192+D195+D200+D203</f>
        <v>609410.2892000001</v>
      </c>
      <c r="E205" s="25">
        <f>E154+E115+E113+E91+E84+E81+E77+E12+E163+E166+E176+E181+E189+E192+E195+E200+E203</f>
        <v>589093.34484</v>
      </c>
      <c r="F205" s="25">
        <f>F154+F115+F113+F91+F84+F81+F77+F12+F163+F166+F176+F181+F189+F192+F195+F200+F203</f>
        <v>567628.3540099999</v>
      </c>
    </row>
    <row r="206" spans="1:6" ht="18" customHeight="1">
      <c r="A206" s="286" t="s">
        <v>331</v>
      </c>
      <c r="B206" s="287"/>
      <c r="C206" s="287"/>
      <c r="D206" s="287"/>
      <c r="E206" s="288"/>
      <c r="F206" s="288"/>
    </row>
    <row r="207" spans="1:6" ht="30" customHeight="1" hidden="1">
      <c r="A207" s="199" t="s">
        <v>149</v>
      </c>
      <c r="B207" s="249"/>
      <c r="C207" s="220" t="s">
        <v>14</v>
      </c>
      <c r="D207" s="250"/>
      <c r="E207" s="250"/>
      <c r="F207" s="250"/>
    </row>
    <row r="208" spans="1:6" ht="15" hidden="1">
      <c r="A208" s="199" t="s">
        <v>103</v>
      </c>
      <c r="B208" s="249"/>
      <c r="C208" s="220" t="s">
        <v>15</v>
      </c>
      <c r="D208" s="250"/>
      <c r="E208" s="250"/>
      <c r="F208" s="250"/>
    </row>
    <row r="209" spans="1:6" ht="15">
      <c r="A209" s="18" t="s">
        <v>384</v>
      </c>
      <c r="B209" s="11" t="s">
        <v>173</v>
      </c>
      <c r="C209" s="11" t="s">
        <v>16</v>
      </c>
      <c r="D209" s="51">
        <f>1832.759+21+553.493</f>
        <v>2407.252</v>
      </c>
      <c r="E209" s="51">
        <f>1832.759+21+553.493</f>
        <v>2407.252</v>
      </c>
      <c r="F209" s="51">
        <f>1832.759+21+553.493</f>
        <v>2407.252</v>
      </c>
    </row>
    <row r="210" spans="1:6" ht="16.5" customHeight="1">
      <c r="A210" s="18" t="s">
        <v>120</v>
      </c>
      <c r="B210" s="11" t="s">
        <v>380</v>
      </c>
      <c r="C210" s="11" t="s">
        <v>17</v>
      </c>
      <c r="D210" s="51">
        <f>2206.434</f>
        <v>2206.434</v>
      </c>
      <c r="E210" s="51">
        <f>2206.434</f>
        <v>2206.434</v>
      </c>
      <c r="F210" s="51">
        <f>2206.434</f>
        <v>2206.434</v>
      </c>
    </row>
    <row r="211" spans="1:6" ht="28.5" customHeight="1">
      <c r="A211" s="18" t="s">
        <v>153</v>
      </c>
      <c r="B211" s="11"/>
      <c r="C211" s="11" t="s">
        <v>18</v>
      </c>
      <c r="D211" s="51">
        <f>24248.57+5658.485+4952.636+4563.128+2883.279+1113.432+8896.382-30+2187.20789+1000</f>
        <v>55473.119889999994</v>
      </c>
      <c r="E211" s="51">
        <f>24248.57+5658.485+4952.636+4563.128+2883.279+1113.432+8896.382</f>
        <v>52315.912</v>
      </c>
      <c r="F211" s="51">
        <f>24248.57+5658.485+4952.636+4563.128+2883.279+1113.432+8896.382</f>
        <v>52315.912</v>
      </c>
    </row>
    <row r="212" spans="1:8" ht="16.5" customHeight="1">
      <c r="A212" s="18" t="s">
        <v>121</v>
      </c>
      <c r="B212" s="11" t="s">
        <v>381</v>
      </c>
      <c r="C212" s="11" t="s">
        <v>19</v>
      </c>
      <c r="D212" s="51">
        <v>1972.462</v>
      </c>
      <c r="E212" s="51">
        <v>1972.462</v>
      </c>
      <c r="F212" s="51">
        <v>1972.462</v>
      </c>
      <c r="H212" s="251"/>
    </row>
    <row r="213" spans="1:8" ht="15" customHeight="1" hidden="1">
      <c r="A213" s="18" t="s">
        <v>122</v>
      </c>
      <c r="B213" s="11"/>
      <c r="C213" s="11" t="s">
        <v>22</v>
      </c>
      <c r="D213" s="51"/>
      <c r="E213" s="51"/>
      <c r="F213" s="51"/>
      <c r="H213" s="251"/>
    </row>
    <row r="214" spans="1:8" ht="16.5" customHeight="1">
      <c r="A214" s="18" t="s">
        <v>123</v>
      </c>
      <c r="B214" s="11" t="s">
        <v>173</v>
      </c>
      <c r="C214" s="11" t="s">
        <v>23</v>
      </c>
      <c r="D214" s="51">
        <v>420.96</v>
      </c>
      <c r="E214" s="51">
        <v>420.96</v>
      </c>
      <c r="F214" s="51">
        <v>420.96</v>
      </c>
      <c r="H214" s="251"/>
    </row>
    <row r="215" spans="1:8" ht="27.75" customHeight="1">
      <c r="A215" s="18" t="s">
        <v>346</v>
      </c>
      <c r="B215" s="11" t="s">
        <v>173</v>
      </c>
      <c r="C215" s="11" t="s">
        <v>24</v>
      </c>
      <c r="D215" s="51">
        <v>100</v>
      </c>
      <c r="E215" s="51">
        <v>100</v>
      </c>
      <c r="F215" s="51">
        <v>100</v>
      </c>
      <c r="H215" s="251"/>
    </row>
    <row r="216" spans="1:8" ht="29.25" customHeight="1">
      <c r="A216" s="18" t="s">
        <v>44</v>
      </c>
      <c r="B216" s="138">
        <v>951</v>
      </c>
      <c r="C216" s="11" t="s">
        <v>25</v>
      </c>
      <c r="D216" s="51">
        <v>3000</v>
      </c>
      <c r="E216" s="51">
        <v>3000</v>
      </c>
      <c r="F216" s="51">
        <v>3000</v>
      </c>
      <c r="H216" s="251"/>
    </row>
    <row r="217" spans="1:8" ht="17.25" customHeight="1" hidden="1">
      <c r="A217" s="18" t="s">
        <v>352</v>
      </c>
      <c r="B217" s="138"/>
      <c r="C217" s="11" t="s">
        <v>26</v>
      </c>
      <c r="D217" s="51"/>
      <c r="E217" s="51"/>
      <c r="F217" s="51"/>
      <c r="H217" s="251"/>
    </row>
    <row r="218" spans="1:8" ht="15.75" customHeight="1" hidden="1">
      <c r="A218" s="18" t="s">
        <v>515</v>
      </c>
      <c r="B218" s="11" t="s">
        <v>173</v>
      </c>
      <c r="C218" s="11" t="s">
        <v>27</v>
      </c>
      <c r="D218" s="51">
        <v>0</v>
      </c>
      <c r="E218" s="51">
        <v>0</v>
      </c>
      <c r="F218" s="51">
        <v>0</v>
      </c>
      <c r="H218" s="251"/>
    </row>
    <row r="219" spans="1:8" ht="15" customHeight="1">
      <c r="A219" s="18" t="s">
        <v>364</v>
      </c>
      <c r="B219" s="11" t="s">
        <v>173</v>
      </c>
      <c r="C219" s="11" t="s">
        <v>28</v>
      </c>
      <c r="D219" s="51">
        <v>90</v>
      </c>
      <c r="E219" s="51">
        <v>90</v>
      </c>
      <c r="F219" s="51">
        <v>90</v>
      </c>
      <c r="H219" s="251"/>
    </row>
    <row r="220" spans="1:8" ht="15.75" customHeight="1" hidden="1">
      <c r="A220" s="18" t="s">
        <v>365</v>
      </c>
      <c r="B220" s="11" t="s">
        <v>173</v>
      </c>
      <c r="C220" s="11" t="s">
        <v>29</v>
      </c>
      <c r="D220" s="51">
        <v>0</v>
      </c>
      <c r="E220" s="51">
        <v>0</v>
      </c>
      <c r="F220" s="51">
        <v>0</v>
      </c>
      <c r="H220" s="251"/>
    </row>
    <row r="221" spans="1:8" ht="15.75" customHeight="1">
      <c r="A221" s="18" t="s">
        <v>435</v>
      </c>
      <c r="B221" s="11" t="s">
        <v>173</v>
      </c>
      <c r="C221" s="11" t="s">
        <v>87</v>
      </c>
      <c r="D221" s="51">
        <v>1080</v>
      </c>
      <c r="E221" s="51">
        <v>1080</v>
      </c>
      <c r="F221" s="51">
        <v>1080</v>
      </c>
      <c r="H221" s="251"/>
    </row>
    <row r="222" spans="1:8" ht="15.75" customHeight="1" hidden="1">
      <c r="A222" s="18" t="s">
        <v>202</v>
      </c>
      <c r="B222" s="11" t="s">
        <v>173</v>
      </c>
      <c r="C222" s="11" t="s">
        <v>94</v>
      </c>
      <c r="D222" s="51"/>
      <c r="E222" s="51"/>
      <c r="F222" s="51"/>
      <c r="H222" s="251"/>
    </row>
    <row r="223" spans="1:8" ht="15.75" customHeight="1">
      <c r="A223" s="18" t="s">
        <v>439</v>
      </c>
      <c r="B223" s="11" t="s">
        <v>173</v>
      </c>
      <c r="C223" s="11" t="s">
        <v>95</v>
      </c>
      <c r="D223" s="51">
        <v>1006.9</v>
      </c>
      <c r="E223" s="51">
        <v>1006.9</v>
      </c>
      <c r="F223" s="51">
        <v>1006.9</v>
      </c>
      <c r="G223" s="252"/>
      <c r="H223" s="251"/>
    </row>
    <row r="224" spans="1:6" ht="30" customHeight="1" hidden="1">
      <c r="A224" s="18" t="s">
        <v>295</v>
      </c>
      <c r="B224" s="11" t="s">
        <v>173</v>
      </c>
      <c r="C224" s="11" t="s">
        <v>96</v>
      </c>
      <c r="D224" s="51"/>
      <c r="E224" s="51"/>
      <c r="F224" s="51"/>
    </row>
    <row r="225" spans="1:6" ht="17.25" customHeight="1" hidden="1">
      <c r="A225" s="18" t="s">
        <v>420</v>
      </c>
      <c r="B225" s="11" t="s">
        <v>173</v>
      </c>
      <c r="C225" s="11" t="s">
        <v>97</v>
      </c>
      <c r="D225" s="51"/>
      <c r="E225" s="51"/>
      <c r="F225" s="51"/>
    </row>
    <row r="226" spans="1:6" ht="79.5" customHeight="1" hidden="1">
      <c r="A226" s="18" t="s">
        <v>460</v>
      </c>
      <c r="B226" s="11" t="s">
        <v>173</v>
      </c>
      <c r="C226" s="11" t="s">
        <v>459</v>
      </c>
      <c r="D226" s="51"/>
      <c r="E226" s="51"/>
      <c r="F226" s="51"/>
    </row>
    <row r="227" spans="1:6" ht="17.25" customHeight="1" hidden="1">
      <c r="A227" s="18" t="s">
        <v>454</v>
      </c>
      <c r="B227" s="11" t="s">
        <v>173</v>
      </c>
      <c r="C227" s="11" t="s">
        <v>455</v>
      </c>
      <c r="D227" s="51"/>
      <c r="E227" s="51"/>
      <c r="F227" s="51"/>
    </row>
    <row r="228" spans="1:6" ht="17.25" customHeight="1">
      <c r="A228" s="18" t="s">
        <v>463</v>
      </c>
      <c r="B228" s="11" t="s">
        <v>173</v>
      </c>
      <c r="C228" s="11" t="s">
        <v>464</v>
      </c>
      <c r="D228" s="51">
        <f>767.4+366.9</f>
        <v>1134.3</v>
      </c>
      <c r="E228" s="51">
        <f>767.4+366.9</f>
        <v>1134.3</v>
      </c>
      <c r="F228" s="51">
        <f>767.4+366.9</f>
        <v>1134.3</v>
      </c>
    </row>
    <row r="229" spans="1:6" ht="63.75" customHeight="1" hidden="1">
      <c r="A229" s="18" t="s">
        <v>313</v>
      </c>
      <c r="B229" s="11" t="s">
        <v>173</v>
      </c>
      <c r="C229" s="11" t="s">
        <v>445</v>
      </c>
      <c r="D229" s="51"/>
      <c r="E229" s="51"/>
      <c r="F229" s="51"/>
    </row>
    <row r="230" spans="1:6" ht="15.75" customHeight="1" hidden="1">
      <c r="A230" s="18" t="s">
        <v>491</v>
      </c>
      <c r="B230" s="11" t="s">
        <v>173</v>
      </c>
      <c r="C230" s="11" t="s">
        <v>492</v>
      </c>
      <c r="D230" s="51"/>
      <c r="E230" s="51"/>
      <c r="F230" s="51"/>
    </row>
    <row r="231" spans="1:6" ht="15.75" customHeight="1" hidden="1">
      <c r="A231" s="18" t="s">
        <v>576</v>
      </c>
      <c r="B231" s="11" t="s">
        <v>173</v>
      </c>
      <c r="C231" s="11" t="s">
        <v>524</v>
      </c>
      <c r="D231" s="51"/>
      <c r="E231" s="51"/>
      <c r="F231" s="51"/>
    </row>
    <row r="232" spans="1:6" ht="15.75" customHeight="1">
      <c r="A232" s="18" t="s">
        <v>501</v>
      </c>
      <c r="B232" s="11" t="s">
        <v>173</v>
      </c>
      <c r="C232" s="11" t="s">
        <v>502</v>
      </c>
      <c r="D232" s="51">
        <f>5000-70+3500</f>
        <v>8430</v>
      </c>
      <c r="E232" s="51">
        <v>5000</v>
      </c>
      <c r="F232" s="51">
        <v>5000</v>
      </c>
    </row>
    <row r="233" spans="1:6" ht="30" customHeight="1" hidden="1">
      <c r="A233" s="18" t="s">
        <v>664</v>
      </c>
      <c r="B233" s="11" t="s">
        <v>173</v>
      </c>
      <c r="C233" s="11" t="s">
        <v>665</v>
      </c>
      <c r="D233" s="51"/>
      <c r="E233" s="51"/>
      <c r="F233" s="51"/>
    </row>
    <row r="234" spans="1:6" ht="30" customHeight="1">
      <c r="A234" s="18" t="s">
        <v>994</v>
      </c>
      <c r="B234" s="11" t="s">
        <v>173</v>
      </c>
      <c r="C234" s="11" t="s">
        <v>993</v>
      </c>
      <c r="D234" s="51">
        <v>70</v>
      </c>
      <c r="E234" s="51">
        <v>0</v>
      </c>
      <c r="F234" s="51">
        <v>0</v>
      </c>
    </row>
    <row r="235" spans="1:6" ht="42" customHeight="1" hidden="1">
      <c r="A235" s="18" t="s">
        <v>869</v>
      </c>
      <c r="B235" s="11" t="s">
        <v>173</v>
      </c>
      <c r="C235" s="11" t="s">
        <v>870</v>
      </c>
      <c r="D235" s="51"/>
      <c r="E235" s="51"/>
      <c r="F235" s="51"/>
    </row>
    <row r="236" spans="1:6" ht="42" customHeight="1" hidden="1">
      <c r="A236" s="18" t="s">
        <v>865</v>
      </c>
      <c r="B236" s="11" t="s">
        <v>173</v>
      </c>
      <c r="C236" s="11" t="s">
        <v>866</v>
      </c>
      <c r="D236" s="51"/>
      <c r="E236" s="51"/>
      <c r="F236" s="51"/>
    </row>
    <row r="237" spans="1:6" ht="15.75" customHeight="1">
      <c r="A237" s="18" t="s">
        <v>513</v>
      </c>
      <c r="B237" s="11" t="s">
        <v>173</v>
      </c>
      <c r="C237" s="11" t="s">
        <v>514</v>
      </c>
      <c r="D237" s="51">
        <v>80.3</v>
      </c>
      <c r="E237" s="51">
        <v>80.3</v>
      </c>
      <c r="F237" s="51">
        <v>80.3</v>
      </c>
    </row>
    <row r="238" spans="1:7" ht="57" customHeight="1">
      <c r="A238" s="18" t="s">
        <v>520</v>
      </c>
      <c r="B238" s="11" t="s">
        <v>173</v>
      </c>
      <c r="C238" s="11" t="s">
        <v>521</v>
      </c>
      <c r="D238" s="51">
        <v>120</v>
      </c>
      <c r="E238" s="51">
        <v>120</v>
      </c>
      <c r="F238" s="51">
        <v>120</v>
      </c>
      <c r="G238" s="190"/>
    </row>
    <row r="239" spans="1:7" ht="16.5" customHeight="1">
      <c r="A239" s="18" t="s">
        <v>740</v>
      </c>
      <c r="B239" s="11" t="s">
        <v>382</v>
      </c>
      <c r="C239" s="11" t="s">
        <v>741</v>
      </c>
      <c r="D239" s="51">
        <v>40</v>
      </c>
      <c r="E239" s="51">
        <v>0</v>
      </c>
      <c r="F239" s="51">
        <v>0</v>
      </c>
      <c r="G239" s="190"/>
    </row>
    <row r="240" spans="1:7" ht="16.5" customHeight="1" hidden="1">
      <c r="A240" s="18" t="s">
        <v>774</v>
      </c>
      <c r="B240" s="11" t="s">
        <v>173</v>
      </c>
      <c r="C240" s="11" t="s">
        <v>775</v>
      </c>
      <c r="D240" s="51"/>
      <c r="E240" s="51"/>
      <c r="F240" s="51"/>
      <c r="G240" s="190"/>
    </row>
    <row r="241" spans="1:7" ht="30" customHeight="1">
      <c r="A241" s="18" t="s">
        <v>867</v>
      </c>
      <c r="B241" s="11" t="s">
        <v>173</v>
      </c>
      <c r="C241" s="11" t="s">
        <v>868</v>
      </c>
      <c r="D241" s="51">
        <v>150</v>
      </c>
      <c r="E241" s="51">
        <v>150</v>
      </c>
      <c r="F241" s="51">
        <v>150</v>
      </c>
      <c r="G241" s="190"/>
    </row>
    <row r="242" spans="1:7" ht="30" customHeight="1">
      <c r="A242" s="18" t="s">
        <v>996</v>
      </c>
      <c r="B242" s="11" t="s">
        <v>173</v>
      </c>
      <c r="C242" s="11" t="s">
        <v>995</v>
      </c>
      <c r="D242" s="51">
        <v>230</v>
      </c>
      <c r="E242" s="51">
        <v>0</v>
      </c>
      <c r="F242" s="51">
        <v>0</v>
      </c>
      <c r="G242" s="190"/>
    </row>
    <row r="243" spans="1:7" ht="16.5" customHeight="1">
      <c r="A243" s="18" t="s">
        <v>973</v>
      </c>
      <c r="B243" s="11" t="s">
        <v>173</v>
      </c>
      <c r="C243" s="11" t="s">
        <v>974</v>
      </c>
      <c r="D243" s="51">
        <v>1080</v>
      </c>
      <c r="E243" s="51">
        <v>1080</v>
      </c>
      <c r="F243" s="51">
        <v>1080</v>
      </c>
      <c r="G243" s="236"/>
    </row>
    <row r="244" spans="1:6" ht="55.5" customHeight="1">
      <c r="A244" s="18" t="s">
        <v>104</v>
      </c>
      <c r="B244" s="11" t="s">
        <v>173</v>
      </c>
      <c r="C244" s="253">
        <v>9999959300</v>
      </c>
      <c r="D244" s="51">
        <v>1490.622</v>
      </c>
      <c r="E244" s="51">
        <v>1490.622</v>
      </c>
      <c r="F244" s="51">
        <v>1490.622</v>
      </c>
    </row>
    <row r="245" spans="1:6" ht="33" customHeight="1" hidden="1">
      <c r="A245" s="18" t="s">
        <v>687</v>
      </c>
      <c r="B245" s="11" t="s">
        <v>173</v>
      </c>
      <c r="C245" s="253" t="s">
        <v>688</v>
      </c>
      <c r="D245" s="51"/>
      <c r="E245" s="51"/>
      <c r="F245" s="51"/>
    </row>
    <row r="246" spans="1:6" ht="29.25" customHeight="1">
      <c r="A246" s="18" t="s">
        <v>761</v>
      </c>
      <c r="B246" s="11" t="s">
        <v>173</v>
      </c>
      <c r="C246" s="253">
        <v>9999993180</v>
      </c>
      <c r="D246" s="51">
        <v>353.579</v>
      </c>
      <c r="E246" s="51">
        <v>353.579</v>
      </c>
      <c r="F246" s="51">
        <v>353.579</v>
      </c>
    </row>
    <row r="247" spans="1:6" ht="16.5" customHeight="1">
      <c r="A247" s="217" t="s">
        <v>718</v>
      </c>
      <c r="B247" s="11" t="s">
        <v>173</v>
      </c>
      <c r="C247" s="92" t="s">
        <v>720</v>
      </c>
      <c r="D247" s="130">
        <f>D248+D249</f>
        <v>2236.6859999999997</v>
      </c>
      <c r="E247" s="130">
        <f>E248+E249</f>
        <v>2349.433</v>
      </c>
      <c r="F247" s="130">
        <f>F248+F249</f>
        <v>2443.409</v>
      </c>
    </row>
    <row r="248" spans="1:6" ht="27.75" customHeight="1">
      <c r="A248" s="18" t="s">
        <v>105</v>
      </c>
      <c r="B248" s="11" t="s">
        <v>173</v>
      </c>
      <c r="C248" s="11" t="s">
        <v>720</v>
      </c>
      <c r="D248" s="51">
        <f>1364.378-51.671</f>
        <v>1312.7069999999999</v>
      </c>
      <c r="E248" s="51">
        <v>1433.154</v>
      </c>
      <c r="F248" s="51">
        <v>1490.48</v>
      </c>
    </row>
    <row r="249" spans="1:6" ht="15">
      <c r="A249" s="18" t="s">
        <v>106</v>
      </c>
      <c r="B249" s="11" t="s">
        <v>173</v>
      </c>
      <c r="C249" s="11" t="s">
        <v>720</v>
      </c>
      <c r="D249" s="51">
        <f>872.308+51.671</f>
        <v>923.979</v>
      </c>
      <c r="E249" s="51">
        <v>916.279</v>
      </c>
      <c r="F249" s="51">
        <v>952.929</v>
      </c>
    </row>
    <row r="250" spans="1:6" ht="30" customHeight="1">
      <c r="A250" s="18" t="s">
        <v>650</v>
      </c>
      <c r="B250" s="11" t="s">
        <v>173</v>
      </c>
      <c r="C250" s="11" t="s">
        <v>43</v>
      </c>
      <c r="D250" s="51">
        <v>944.53307</v>
      </c>
      <c r="E250" s="51">
        <f>265.91093+678.62214</f>
        <v>944.53307</v>
      </c>
      <c r="F250" s="51">
        <f>265.91093+678.62214</f>
        <v>944.53307</v>
      </c>
    </row>
    <row r="251" spans="1:6" ht="17.25" customHeight="1">
      <c r="A251" s="18" t="s">
        <v>107</v>
      </c>
      <c r="B251" s="11" t="s">
        <v>173</v>
      </c>
      <c r="C251" s="11" t="s">
        <v>20</v>
      </c>
      <c r="D251" s="51">
        <v>864.533</v>
      </c>
      <c r="E251" s="51">
        <v>905.39</v>
      </c>
      <c r="F251" s="51">
        <v>939.006</v>
      </c>
    </row>
    <row r="252" spans="1:6" ht="30" customHeight="1">
      <c r="A252" s="18" t="s">
        <v>604</v>
      </c>
      <c r="B252" s="11" t="s">
        <v>173</v>
      </c>
      <c r="C252" s="11" t="s">
        <v>622</v>
      </c>
      <c r="D252" s="51">
        <v>2028.917</v>
      </c>
      <c r="E252" s="51">
        <v>2124.542</v>
      </c>
      <c r="F252" s="51">
        <v>2203.22</v>
      </c>
    </row>
    <row r="253" spans="1:6" ht="41.25" customHeight="1" hidden="1">
      <c r="A253" s="18" t="s">
        <v>605</v>
      </c>
      <c r="B253" s="11" t="s">
        <v>173</v>
      </c>
      <c r="C253" s="11" t="s">
        <v>623</v>
      </c>
      <c r="D253" s="51"/>
      <c r="E253" s="51"/>
      <c r="F253" s="51"/>
    </row>
    <row r="254" spans="1:6" ht="29.25" customHeight="1" hidden="1">
      <c r="A254" s="18" t="s">
        <v>606</v>
      </c>
      <c r="B254" s="11" t="s">
        <v>173</v>
      </c>
      <c r="C254" s="11" t="s">
        <v>624</v>
      </c>
      <c r="D254" s="51"/>
      <c r="E254" s="51"/>
      <c r="F254" s="51"/>
    </row>
    <row r="255" spans="1:6" ht="45">
      <c r="A255" s="18" t="s">
        <v>108</v>
      </c>
      <c r="B255" s="11" t="s">
        <v>173</v>
      </c>
      <c r="C255" s="11" t="s">
        <v>30</v>
      </c>
      <c r="D255" s="51">
        <v>1.78737</v>
      </c>
      <c r="E255" s="51">
        <v>1.87869</v>
      </c>
      <c r="F255" s="51">
        <v>1.95384</v>
      </c>
    </row>
    <row r="256" spans="1:6" ht="30.75" customHeight="1">
      <c r="A256" s="18" t="s">
        <v>652</v>
      </c>
      <c r="B256" s="11" t="s">
        <v>173</v>
      </c>
      <c r="C256" s="11" t="s">
        <v>421</v>
      </c>
      <c r="D256" s="51">
        <f>9.594-6.471</f>
        <v>3.1229999999999993</v>
      </c>
      <c r="E256" s="51">
        <f>8.528-5.25</f>
        <v>3.2780000000000005</v>
      </c>
      <c r="F256" s="51">
        <f>8.528-5.608</f>
        <v>2.920000000000001</v>
      </c>
    </row>
    <row r="257" spans="1:6" ht="30" hidden="1">
      <c r="A257" s="18" t="s">
        <v>109</v>
      </c>
      <c r="B257" s="11" t="s">
        <v>173</v>
      </c>
      <c r="C257" s="11">
        <v>9999951180</v>
      </c>
      <c r="D257" s="51"/>
      <c r="E257" s="51"/>
      <c r="F257" s="51"/>
    </row>
    <row r="258" spans="1:6" ht="42.75" customHeight="1">
      <c r="A258" s="18" t="s">
        <v>577</v>
      </c>
      <c r="B258" s="11" t="s">
        <v>173</v>
      </c>
      <c r="C258" s="11" t="s">
        <v>512</v>
      </c>
      <c r="D258" s="51">
        <v>3.38708</v>
      </c>
      <c r="E258" s="51">
        <v>3.38708</v>
      </c>
      <c r="F258" s="51">
        <v>3.38708</v>
      </c>
    </row>
    <row r="259" spans="1:7" ht="42.75" customHeight="1">
      <c r="A259" s="18" t="s">
        <v>854</v>
      </c>
      <c r="B259" s="11" t="s">
        <v>173</v>
      </c>
      <c r="C259" s="11" t="s">
        <v>505</v>
      </c>
      <c r="D259" s="51">
        <f>2069.08755-806.95774</f>
        <v>1262.1298100000004</v>
      </c>
      <c r="E259" s="51">
        <v>2069.08755</v>
      </c>
      <c r="F259" s="51">
        <v>2069.08755</v>
      </c>
      <c r="G259" s="190"/>
    </row>
    <row r="260" spans="1:6" ht="42.75" customHeight="1" hidden="1">
      <c r="A260" s="18" t="s">
        <v>853</v>
      </c>
      <c r="B260" s="11" t="s">
        <v>173</v>
      </c>
      <c r="C260" s="11" t="s">
        <v>829</v>
      </c>
      <c r="D260" s="51"/>
      <c r="E260" s="51"/>
      <c r="F260" s="51">
        <f>389.14971-389.14971</f>
        <v>0</v>
      </c>
    </row>
    <row r="261" spans="1:6" ht="87" customHeight="1">
      <c r="A261" s="18" t="s">
        <v>779</v>
      </c>
      <c r="B261" s="11" t="s">
        <v>173</v>
      </c>
      <c r="C261" s="11" t="s">
        <v>769</v>
      </c>
      <c r="D261" s="51">
        <v>114.286</v>
      </c>
      <c r="E261" s="51">
        <v>99.618</v>
      </c>
      <c r="F261" s="51">
        <v>105.261</v>
      </c>
    </row>
    <row r="262" spans="1:6" ht="15.75" customHeight="1" hidden="1">
      <c r="A262" s="18" t="s">
        <v>719</v>
      </c>
      <c r="B262" s="138"/>
      <c r="C262" s="11" t="s">
        <v>721</v>
      </c>
      <c r="D262" s="51"/>
      <c r="E262" s="51"/>
      <c r="F262" s="51"/>
    </row>
    <row r="263" spans="1:6" ht="15.75" customHeight="1" hidden="1">
      <c r="A263" s="18" t="s">
        <v>678</v>
      </c>
      <c r="B263" s="138"/>
      <c r="C263" s="11" t="s">
        <v>679</v>
      </c>
      <c r="D263" s="51"/>
      <c r="E263" s="51"/>
      <c r="F263" s="51"/>
    </row>
    <row r="264" spans="1:6" ht="15.75" customHeight="1">
      <c r="A264" s="18" t="s">
        <v>222</v>
      </c>
      <c r="B264" s="138">
        <v>951</v>
      </c>
      <c r="C264" s="15" t="s">
        <v>921</v>
      </c>
      <c r="D264" s="51">
        <v>0</v>
      </c>
      <c r="E264" s="51">
        <v>0</v>
      </c>
      <c r="F264" s="24">
        <f>10+100</f>
        <v>110</v>
      </c>
    </row>
    <row r="265" spans="1:6" ht="56.25" customHeight="1">
      <c r="A265" s="18" t="s">
        <v>482</v>
      </c>
      <c r="B265" s="11" t="s">
        <v>383</v>
      </c>
      <c r="C265" s="15" t="s">
        <v>445</v>
      </c>
      <c r="D265" s="51">
        <v>0</v>
      </c>
      <c r="E265" s="51">
        <v>0</v>
      </c>
      <c r="F265" s="24">
        <v>10728.88</v>
      </c>
    </row>
    <row r="266" spans="1:6" ht="27.75" customHeight="1">
      <c r="A266" s="18" t="s">
        <v>295</v>
      </c>
      <c r="B266" s="11" t="s">
        <v>383</v>
      </c>
      <c r="C266" s="15" t="s">
        <v>922</v>
      </c>
      <c r="D266" s="51">
        <v>0</v>
      </c>
      <c r="E266" s="51">
        <v>0</v>
      </c>
      <c r="F266" s="24">
        <v>650</v>
      </c>
    </row>
    <row r="267" spans="1:6" ht="27.75" customHeight="1">
      <c r="A267" s="18" t="s">
        <v>593</v>
      </c>
      <c r="B267" s="11" t="s">
        <v>383</v>
      </c>
      <c r="C267" s="15" t="s">
        <v>923</v>
      </c>
      <c r="D267" s="51">
        <v>0</v>
      </c>
      <c r="E267" s="51">
        <v>0</v>
      </c>
      <c r="F267" s="24">
        <v>100</v>
      </c>
    </row>
    <row r="268" spans="1:6" ht="15.75" customHeight="1">
      <c r="A268" s="217" t="s">
        <v>913</v>
      </c>
      <c r="B268" s="249"/>
      <c r="C268" s="220"/>
      <c r="D268" s="222">
        <v>0</v>
      </c>
      <c r="E268" s="222">
        <v>7575.36773</v>
      </c>
      <c r="F268" s="222">
        <f>(284630+2000)/100*5</f>
        <v>14331.5</v>
      </c>
    </row>
    <row r="269" spans="1:9" ht="15.75" customHeight="1">
      <c r="A269" s="217" t="s">
        <v>125</v>
      </c>
      <c r="B269" s="247"/>
      <c r="C269" s="248"/>
      <c r="D269" s="254">
        <f>SUM(D209:D247)+SUM(D250:D262)</f>
        <v>88395.31122</v>
      </c>
      <c r="E269" s="254">
        <f>SUM(E209:E247)+SUM(E250:E268)</f>
        <v>90085.23612000002</v>
      </c>
      <c r="F269" s="254">
        <f>SUM(F209:F247)+SUM(F250:F268)</f>
        <v>108641.87854</v>
      </c>
      <c r="G269" s="255"/>
      <c r="H269" s="255"/>
      <c r="I269" s="255"/>
    </row>
    <row r="270" spans="1:9" s="16" customFormat="1" ht="19.5" customHeight="1">
      <c r="A270" s="217" t="s">
        <v>110</v>
      </c>
      <c r="B270" s="247"/>
      <c r="C270" s="248"/>
      <c r="D270" s="254">
        <f>D269+D205</f>
        <v>697805.6004200001</v>
      </c>
      <c r="E270" s="254">
        <f>E269+E205</f>
        <v>679178.58096</v>
      </c>
      <c r="F270" s="254">
        <f>F269+F205</f>
        <v>676270.2325499998</v>
      </c>
      <c r="G270" s="256"/>
      <c r="H270" s="256"/>
      <c r="I270" s="256"/>
    </row>
    <row r="271" spans="1:6" ht="15">
      <c r="A271" s="289"/>
      <c r="B271" s="289"/>
      <c r="C271" s="289"/>
      <c r="D271" s="238"/>
      <c r="E271" s="238"/>
      <c r="F271" s="238"/>
    </row>
    <row r="272" spans="1:3" ht="15">
      <c r="A272" s="27"/>
      <c r="C272" s="257"/>
    </row>
    <row r="273" ht="15">
      <c r="C273" s="257"/>
    </row>
    <row r="274" spans="3:8" ht="15">
      <c r="C274" s="182"/>
      <c r="H274" s="197"/>
    </row>
    <row r="275" ht="15">
      <c r="C275" s="182"/>
    </row>
    <row r="276" spans="3:8" ht="15">
      <c r="C276" s="259"/>
      <c r="D276" s="260"/>
      <c r="E276" s="260"/>
      <c r="F276" s="260"/>
      <c r="H276" s="197"/>
    </row>
    <row r="278" ht="15">
      <c r="G278" s="190"/>
    </row>
    <row r="279" spans="9:10" ht="15">
      <c r="I279" s="190"/>
      <c r="J279" s="190"/>
    </row>
    <row r="281" spans="7:8" ht="15">
      <c r="G281" s="190"/>
      <c r="H281" s="190"/>
    </row>
  </sheetData>
  <sheetProtection/>
  <mergeCells count="8">
    <mergeCell ref="A206:F206"/>
    <mergeCell ref="A271:C271"/>
    <mergeCell ref="A1:F1"/>
    <mergeCell ref="A2:F2"/>
    <mergeCell ref="A3:F3"/>
    <mergeCell ref="A4:F4"/>
    <mergeCell ref="A6:F6"/>
    <mergeCell ref="A11:D11"/>
  </mergeCells>
  <printOptions/>
  <pageMargins left="0.7480314960629921" right="0.7480314960629921" top="0.5905511811023623" bottom="0.3937007874015748" header="0.5118110236220472" footer="0.5118110236220472"/>
  <pageSetup fitToHeight="0" horizontalDpi="600" verticalDpi="600" orientation="portrait" paperSize="9" scale="57" r:id="rId1"/>
  <rowBreaks count="3" manualBreakCount="3">
    <brk id="52" max="5" man="1"/>
    <brk id="137" max="5" man="1"/>
    <brk id="194" max="5" man="1"/>
  </rowBreaks>
</worksheet>
</file>

<file path=xl/worksheets/sheet6.xml><?xml version="1.0" encoding="utf-8"?>
<worksheet xmlns="http://schemas.openxmlformats.org/spreadsheetml/2006/main" xmlns:r="http://schemas.openxmlformats.org/officeDocument/2006/relationships">
  <sheetPr>
    <tabColor rgb="FFFF0000"/>
  </sheetPr>
  <dimension ref="A1:G18"/>
  <sheetViews>
    <sheetView view="pageBreakPreview" zoomScaleSheetLayoutView="100" zoomScalePageLayoutView="0" workbookViewId="0" topLeftCell="A1">
      <selection activeCell="D31" sqref="D31"/>
    </sheetView>
  </sheetViews>
  <sheetFormatPr defaultColWidth="9.00390625" defaultRowHeight="12.75"/>
  <cols>
    <col min="1" max="1" width="33.875" style="0" customWidth="1"/>
    <col min="2" max="4" width="15.25390625" style="0" customWidth="1"/>
    <col min="5" max="5" width="13.25390625" style="0" customWidth="1"/>
    <col min="6" max="6" width="12.75390625" style="0" customWidth="1"/>
  </cols>
  <sheetData>
    <row r="1" spans="1:6" ht="17.25" customHeight="1">
      <c r="A1" s="2"/>
      <c r="B1" s="3"/>
      <c r="C1" s="3"/>
      <c r="D1" s="3"/>
      <c r="E1" s="2"/>
      <c r="F1" s="3" t="s">
        <v>1003</v>
      </c>
    </row>
    <row r="2" spans="1:6" ht="15.75">
      <c r="A2" s="2"/>
      <c r="B2" s="3"/>
      <c r="C2" s="3"/>
      <c r="D2" s="3"/>
      <c r="E2" s="2"/>
      <c r="F2" s="3" t="s">
        <v>9</v>
      </c>
    </row>
    <row r="3" spans="1:6" ht="15.75">
      <c r="A3" s="2"/>
      <c r="B3" s="3"/>
      <c r="C3" s="3"/>
      <c r="D3" s="3"/>
      <c r="E3" s="2"/>
      <c r="F3" s="3" t="s">
        <v>10</v>
      </c>
    </row>
    <row r="4" spans="1:7" ht="18.75" customHeight="1">
      <c r="A4" s="278" t="s">
        <v>1022</v>
      </c>
      <c r="B4" s="278"/>
      <c r="C4" s="278"/>
      <c r="D4" s="278"/>
      <c r="E4" s="304"/>
      <c r="F4" s="304"/>
      <c r="G4" s="4"/>
    </row>
    <row r="5" ht="22.5" customHeight="1"/>
    <row r="6" spans="1:6" ht="88.5" customHeight="1">
      <c r="A6" s="303" t="s">
        <v>902</v>
      </c>
      <c r="B6" s="303"/>
      <c r="C6" s="303"/>
      <c r="D6" s="303"/>
      <c r="E6" s="303"/>
      <c r="F6" s="303"/>
    </row>
    <row r="7" spans="1:4" ht="14.25" customHeight="1">
      <c r="A7" s="5"/>
      <c r="B7" s="5"/>
      <c r="C7" s="5"/>
      <c r="D7" s="5"/>
    </row>
    <row r="8" spans="1:6" ht="20.25" customHeight="1">
      <c r="A8" s="5"/>
      <c r="B8" s="9"/>
      <c r="C8" s="9"/>
      <c r="D8" s="9"/>
      <c r="E8" s="9"/>
      <c r="F8" s="9" t="s">
        <v>171</v>
      </c>
    </row>
    <row r="9" spans="1:6" ht="11.25" customHeight="1">
      <c r="A9" s="291" t="s">
        <v>4</v>
      </c>
      <c r="B9" s="272" t="s">
        <v>714</v>
      </c>
      <c r="C9" s="295"/>
      <c r="D9" s="296"/>
      <c r="E9" s="299" t="s">
        <v>791</v>
      </c>
      <c r="F9" s="299" t="s">
        <v>903</v>
      </c>
    </row>
    <row r="10" spans="1:6" ht="16.5" customHeight="1">
      <c r="A10" s="292"/>
      <c r="B10" s="273"/>
      <c r="C10" s="297"/>
      <c r="D10" s="298"/>
      <c r="E10" s="300"/>
      <c r="F10" s="300"/>
    </row>
    <row r="11" spans="1:6" ht="0.75" customHeight="1" hidden="1">
      <c r="A11" s="293"/>
      <c r="B11" s="305">
        <v>0</v>
      </c>
      <c r="C11" s="44"/>
      <c r="D11" s="44"/>
      <c r="E11" s="301"/>
      <c r="F11" s="301"/>
    </row>
    <row r="12" spans="1:6" ht="15" customHeight="1" hidden="1">
      <c r="A12" s="293"/>
      <c r="B12" s="305"/>
      <c r="C12" s="44"/>
      <c r="D12" s="44"/>
      <c r="E12" s="301"/>
      <c r="F12" s="301"/>
    </row>
    <row r="13" spans="1:6" ht="48.75" customHeight="1">
      <c r="A13" s="294"/>
      <c r="B13" s="1" t="s">
        <v>1000</v>
      </c>
      <c r="C13" s="1" t="s">
        <v>1001</v>
      </c>
      <c r="D13" s="1" t="s">
        <v>1002</v>
      </c>
      <c r="E13" s="302"/>
      <c r="F13" s="302"/>
    </row>
    <row r="14" spans="1:6" ht="18.75" customHeight="1">
      <c r="A14" s="20" t="s">
        <v>362</v>
      </c>
      <c r="B14" s="41">
        <v>508</v>
      </c>
      <c r="C14" s="41">
        <v>0</v>
      </c>
      <c r="D14" s="139">
        <f>B14+C14</f>
        <v>508</v>
      </c>
      <c r="E14" s="44">
        <v>50</v>
      </c>
      <c r="F14" s="44">
        <v>50</v>
      </c>
    </row>
    <row r="15" spans="1:6" ht="18.75" customHeight="1">
      <c r="A15" s="20" t="s">
        <v>5</v>
      </c>
      <c r="B15" s="42">
        <v>0</v>
      </c>
      <c r="C15" s="42">
        <f>816+784</f>
        <v>1600</v>
      </c>
      <c r="D15" s="139">
        <f>B15+C15</f>
        <v>1600</v>
      </c>
      <c r="E15" s="44">
        <v>0</v>
      </c>
      <c r="F15" s="44">
        <v>0</v>
      </c>
    </row>
    <row r="16" spans="1:6" ht="18.75" customHeight="1">
      <c r="A16" s="20" t="s">
        <v>6</v>
      </c>
      <c r="B16" s="42">
        <v>0</v>
      </c>
      <c r="C16" s="42">
        <v>980</v>
      </c>
      <c r="D16" s="139">
        <f>B16+C16</f>
        <v>980</v>
      </c>
      <c r="E16" s="44">
        <v>0</v>
      </c>
      <c r="F16" s="44">
        <v>0</v>
      </c>
    </row>
    <row r="17" spans="1:6" ht="18.75" customHeight="1">
      <c r="A17" s="20" t="s">
        <v>7</v>
      </c>
      <c r="B17" s="42">
        <v>356</v>
      </c>
      <c r="C17" s="42">
        <v>0</v>
      </c>
      <c r="D17" s="139">
        <f>B17+C17</f>
        <v>356</v>
      </c>
      <c r="E17" s="44">
        <v>50</v>
      </c>
      <c r="F17" s="44">
        <v>50</v>
      </c>
    </row>
    <row r="18" spans="1:6" ht="21.75" customHeight="1">
      <c r="A18" s="8" t="s">
        <v>8</v>
      </c>
      <c r="B18" s="43">
        <f>SUM(B14:B17)</f>
        <v>864</v>
      </c>
      <c r="C18" s="43">
        <f>SUM(C14:C17)</f>
        <v>2580</v>
      </c>
      <c r="D18" s="43">
        <f>SUM(D14:D17)</f>
        <v>3444</v>
      </c>
      <c r="E18" s="12">
        <f>E14+E15+E17</f>
        <v>100</v>
      </c>
      <c r="F18" s="12">
        <f>F14+F15+F17</f>
        <v>100</v>
      </c>
    </row>
  </sheetData>
  <sheetProtection/>
  <mergeCells count="7">
    <mergeCell ref="A9:A13"/>
    <mergeCell ref="B9:D10"/>
    <mergeCell ref="E9:E13"/>
    <mergeCell ref="F9:F13"/>
    <mergeCell ref="A6:F6"/>
    <mergeCell ref="A4:F4"/>
    <mergeCell ref="B11:B12"/>
  </mergeCells>
  <printOptions/>
  <pageMargins left="0.75" right="0.75" top="1" bottom="1" header="0.5" footer="0.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Марина</cp:lastModifiedBy>
  <cp:lastPrinted>2023-02-08T23:18:30Z</cp:lastPrinted>
  <dcterms:created xsi:type="dcterms:W3CDTF">2008-10-27T01:25:53Z</dcterms:created>
  <dcterms:modified xsi:type="dcterms:W3CDTF">2023-02-21T06:47:14Z</dcterms:modified>
  <cp:category/>
  <cp:version/>
  <cp:contentType/>
  <cp:contentStatus/>
</cp:coreProperties>
</file>